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55" windowHeight="8700" tabRatio="829" activeTab="5"/>
  </bookViews>
  <sheets>
    <sheet name="Cover Page" sheetId="1" r:id="rId1"/>
    <sheet name="System" sheetId="2" r:id="rId2"/>
    <sheet name="Staff" sheetId="3" r:id="rId3"/>
    <sheet name="1 Initial Sorting" sheetId="4" r:id="rId4"/>
    <sheet name="2 Contamination Screening" sheetId="5" r:id="rId5"/>
    <sheet name="3 Wash" sheetId="6" r:id="rId6"/>
    <sheet name="4 Reg. &amp; Rad. Dose Assess." sheetId="7" r:id="rId7"/>
    <sheet name="Results" sheetId="8" r:id="rId8"/>
    <sheet name="Results Res" sheetId="9" r:id="rId9"/>
    <sheet name="Results_Util" sheetId="10" state="hidden" r:id="rId10"/>
    <sheet name="Contact Info" sheetId="11" r:id="rId11"/>
    <sheet name="Inputs" sheetId="12" state="hidden" r:id="rId12"/>
    <sheet name="Outputs" sheetId="13" state="hidden" r:id="rId13"/>
  </sheets>
  <definedNames>
    <definedName name="Input_Con_Len">'Inputs'!$E$270:$F$319</definedName>
    <definedName name="Input_Con_Vel">'Inputs'!$B$270:$C$319</definedName>
    <definedName name="Input_Res">'Inputs'!$B$215:$C$264</definedName>
    <definedName name="Input_Var">'Inputs'!$B$10:$C$209</definedName>
    <definedName name="Outputs_Data">'Outputs'!$B$11:$F$210</definedName>
    <definedName name="_xlnm.Print_Area" localSheetId="3">'1 Initial Sorting'!$A$1:$I$23</definedName>
    <definedName name="_xlnm.Print_Area" localSheetId="4">'2 Contamination Screening'!$A$1:$K$31</definedName>
    <definedName name="_xlnm.Print_Area" localSheetId="5">'3 Wash'!$A$1:$K$55</definedName>
    <definedName name="_xlnm.Print_Area" localSheetId="6">'4 Reg. &amp; Rad. Dose Assess.'!$A$1:$N$33</definedName>
    <definedName name="_xlnm.Print_Area" localSheetId="10">'Contact Info'!$A$1:$H$17</definedName>
    <definedName name="_xlnm.Print_Area" localSheetId="0">'Cover Page'!$A$1:$O$30</definedName>
    <definedName name="_xlnm.Print_Area" localSheetId="7">'Results'!$A$1:$I$48</definedName>
    <definedName name="_xlnm.Print_Area" localSheetId="8">'Results Res'!$A$1:$N$77</definedName>
    <definedName name="_xlnm.Print_Area" localSheetId="9">'Results_Util'!$A$1:$G$100</definedName>
    <definedName name="_xlnm.Print_Area" localSheetId="2">'Staff'!$A$1:$F$28</definedName>
    <definedName name="_xlnm.Print_Area" localSheetId="1">'System'!$A$1:$G$25</definedName>
    <definedName name="System_Inputs">'Inputs'!$V$10:$V$14</definedName>
    <definedName name="v_DP2">'Inputs'!$E$37:$F$38</definedName>
    <definedName name="v_DP3">'Inputs'!$E$41:$F$44</definedName>
    <definedName name="v_DP4">'Inputs'!$E$47:$G$48</definedName>
    <definedName name="v_P1">'Inputs'!$E$10:$I$11</definedName>
    <definedName name="v_P2">'Inputs'!$E$14:$L$15</definedName>
    <definedName name="v_P3">'Inputs'!$E$18:$L$25</definedName>
    <definedName name="v_P4">'Inputs'!$E$28:$O$34</definedName>
    <definedName name="v_PN">'Inputs'!$Z$10:$AA$28</definedName>
    <definedName name="v_RN">'Inputs'!$AE$11:$AF$25</definedName>
  </definedNames>
  <calcPr fullCalcOnLoad="1"/>
</workbook>
</file>

<file path=xl/comments3.xml><?xml version="1.0" encoding="utf-8"?>
<comments xmlns="http://schemas.openxmlformats.org/spreadsheetml/2006/main">
  <authors>
    <author>rsschwie</author>
  </authors>
  <commentList>
    <comment ref="E11" authorId="0">
      <text>
        <r>
          <rPr>
            <sz val="8"/>
            <rFont val="Tahoma"/>
            <family val="0"/>
          </rPr>
          <t>If you are going to use a staffing resource in the model, make sure there is at least 1 available staff.</t>
        </r>
      </text>
    </comment>
  </commentList>
</comments>
</file>

<file path=xl/comments5.xml><?xml version="1.0" encoding="utf-8"?>
<comments xmlns="http://schemas.openxmlformats.org/spreadsheetml/2006/main">
  <authors>
    <author>rsschwie</author>
  </authors>
  <commentList>
    <comment ref="F26" authorId="0">
      <text>
        <r>
          <rPr>
            <sz val="8"/>
            <rFont val="Tahoma"/>
            <family val="0"/>
          </rPr>
          <t>Monitors used for both individuals who have self-decontaminated and those have not self-decontaminated.</t>
        </r>
      </text>
    </comment>
  </commentList>
</comments>
</file>

<file path=xl/comments6.xml><?xml version="1.0" encoding="utf-8"?>
<comments xmlns="http://schemas.openxmlformats.org/spreadsheetml/2006/main">
  <authors>
    <author>rsschwie</author>
  </authors>
  <commentList>
    <comment ref="D29" authorId="0">
      <text>
        <r>
          <rPr>
            <sz val="8"/>
            <rFont val="Tahoma"/>
            <family val="0"/>
          </rPr>
          <t>Contaminated Individuals from 2.0 Survey and Monitoring Area.</t>
        </r>
      </text>
    </comment>
    <comment ref="E29" authorId="0">
      <text>
        <r>
          <rPr>
            <sz val="8"/>
            <rFont val="Tahoma"/>
            <family val="0"/>
          </rPr>
          <t>Highly Contaminated Individuals from 1.0 Initial Sorting Area.</t>
        </r>
      </text>
    </comment>
    <comment ref="E22" authorId="0">
      <text>
        <r>
          <rPr>
            <sz val="8"/>
            <rFont val="Tahoma"/>
            <family val="0"/>
          </rPr>
          <t>Define number of Cleaning Stations below.</t>
        </r>
      </text>
    </comment>
    <comment ref="E23" authorId="0">
      <text>
        <r>
          <rPr>
            <sz val="8"/>
            <rFont val="Tahoma"/>
            <family val="0"/>
          </rPr>
          <t>Define number of Shower Preparation Stations below.</t>
        </r>
      </text>
    </comment>
    <comment ref="E24" authorId="0">
      <text>
        <r>
          <rPr>
            <sz val="8"/>
            <rFont val="Tahoma"/>
            <family val="0"/>
          </rPr>
          <t>Define number of Shower Stations below.</t>
        </r>
      </text>
    </comment>
    <comment ref="E25" authorId="0">
      <text>
        <r>
          <rPr>
            <sz val="8"/>
            <rFont val="Tahoma"/>
            <family val="0"/>
          </rPr>
          <t>Define number of Shower Stations below.</t>
        </r>
      </text>
    </comment>
    <comment ref="D49" authorId="0">
      <text>
        <r>
          <rPr>
            <sz val="8"/>
            <rFont val="Tahoma"/>
            <family val="0"/>
          </rPr>
          <t>Make sure that both female and male individuals have at least one monitor for surveying.</t>
        </r>
      </text>
    </comment>
    <comment ref="E11" authorId="0">
      <text>
        <r>
          <rPr>
            <sz val="8"/>
            <rFont val="Tahoma"/>
            <family val="0"/>
          </rPr>
          <t>Staffing used. Define the number of monitors below.</t>
        </r>
      </text>
    </comment>
    <comment ref="E20" authorId="0">
      <text>
        <r>
          <rPr>
            <sz val="8"/>
            <rFont val="Tahoma"/>
            <family val="0"/>
          </rPr>
          <t>Staffing used. Define the number of sinks, showers, and prep. stations below.</t>
        </r>
      </text>
    </comment>
    <comment ref="D38" authorId="0">
      <text>
        <r>
          <rPr>
            <sz val="8"/>
            <rFont val="Tahoma"/>
            <family val="0"/>
          </rPr>
          <t>Make sure female and male individuals have at least one prep. station and one shower available.</t>
        </r>
      </text>
    </comment>
  </commentList>
</comments>
</file>

<file path=xl/sharedStrings.xml><?xml version="1.0" encoding="utf-8"?>
<sst xmlns="http://schemas.openxmlformats.org/spreadsheetml/2006/main" count="1331" uniqueCount="622">
  <si>
    <t>Number</t>
  </si>
  <si>
    <t>Name</t>
  </si>
  <si>
    <t>Minimum</t>
  </si>
  <si>
    <t>Mode</t>
  </si>
  <si>
    <t>Maximum</t>
  </si>
  <si>
    <t>Value</t>
  </si>
  <si>
    <t>General Variable Inputs</t>
  </si>
  <si>
    <t>Resource Inputs</t>
  </si>
  <si>
    <t>Capacity</t>
  </si>
  <si>
    <t>Conveyor Velocity Inputs</t>
  </si>
  <si>
    <t>Length</t>
  </si>
  <si>
    <t>Conveyor Length</t>
  </si>
  <si>
    <t>Average</t>
  </si>
  <si>
    <t>Half-width</t>
  </si>
  <si>
    <t>Model Outputs</t>
  </si>
  <si>
    <t>Result</t>
  </si>
  <si>
    <t>Resource Utilization</t>
  </si>
  <si>
    <t>Centers for Disease Control and Prevention</t>
  </si>
  <si>
    <t>Scenario Description:</t>
  </si>
  <si>
    <t>3.1</t>
  </si>
  <si>
    <t>3.2</t>
  </si>
  <si>
    <t>4.2</t>
  </si>
  <si>
    <t>4.3</t>
  </si>
  <si>
    <t>Process</t>
  </si>
  <si>
    <t>Active</t>
  </si>
  <si>
    <t>Yes</t>
  </si>
  <si>
    <t>No</t>
  </si>
  <si>
    <t>Processing Time (min.)</t>
  </si>
  <si>
    <t>Percent</t>
  </si>
  <si>
    <t>Staffing</t>
  </si>
  <si>
    <t>Registration</t>
  </si>
  <si>
    <t>1.1</t>
  </si>
  <si>
    <t>1.2</t>
  </si>
  <si>
    <t>2.1</t>
  </si>
  <si>
    <t>2.2</t>
  </si>
  <si>
    <t>3.3</t>
  </si>
  <si>
    <t>3.4</t>
  </si>
  <si>
    <t>Type</t>
  </si>
  <si>
    <t>Additional Radiation Screening/Sorting</t>
  </si>
  <si>
    <t>1.0 Decision Points</t>
  </si>
  <si>
    <t>Decision</t>
  </si>
  <si>
    <t>2.0 Decision Points</t>
  </si>
  <si>
    <t>Portal Monitor Processing Time (min.)</t>
  </si>
  <si>
    <t>Self-Decon.</t>
  </si>
  <si>
    <t>Equipment</t>
  </si>
  <si>
    <t>Shared</t>
  </si>
  <si>
    <t>Staff</t>
  </si>
  <si>
    <t>3.0 Decision Points</t>
  </si>
  <si>
    <t>3.5</t>
  </si>
  <si>
    <t>3.6</t>
  </si>
  <si>
    <t>3.7</t>
  </si>
  <si>
    <t>Description</t>
  </si>
  <si>
    <t>Remove Clothes</t>
  </si>
  <si>
    <t>Shower</t>
  </si>
  <si>
    <t>3.8</t>
  </si>
  <si>
    <t>Second Shower</t>
  </si>
  <si>
    <t>2.0 Cont.</t>
  </si>
  <si>
    <t>1.0 Hi-Cont.</t>
  </si>
  <si>
    <t>Showers (Female)</t>
  </si>
  <si>
    <t>Showers (Male)</t>
  </si>
  <si>
    <t>2.0 Radiation Equipment</t>
  </si>
  <si>
    <t>3.0 Cleaning Stations/Showers</t>
  </si>
  <si>
    <t xml:space="preserve">Stations </t>
  </si>
  <si>
    <t>Available</t>
  </si>
  <si>
    <t>3.0 Radiation Equipment</t>
  </si>
  <si>
    <t>3.0</t>
  </si>
  <si>
    <t>4.1</t>
  </si>
  <si>
    <t>4.4</t>
  </si>
  <si>
    <t>4.5</t>
  </si>
  <si>
    <t>4.6</t>
  </si>
  <si>
    <t>4.7</t>
  </si>
  <si>
    <t>4.0 Decision Points</t>
  </si>
  <si>
    <t>Screen for Internal Contamination</t>
  </si>
  <si>
    <t>Assess Exposure</t>
  </si>
  <si>
    <t>Assess Need for Bioassay</t>
  </si>
  <si>
    <t>Assess Need for Treatment</t>
  </si>
  <si>
    <t>Assess Need for Counseling</t>
  </si>
  <si>
    <t>Internal Cont. Suspected Time (min.)</t>
  </si>
  <si>
    <t>Uncont. From 2.0 Time (min.)</t>
  </si>
  <si>
    <t>Uncont. From 3.0 Time (min.)</t>
  </si>
  <si>
    <t>Uncon. From 2.0</t>
  </si>
  <si>
    <t>Uncon. From 3.0</t>
  </si>
  <si>
    <t>Int.Con. From 3.0</t>
  </si>
  <si>
    <t>Resource</t>
  </si>
  <si>
    <t>Category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</si>
  <si>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</si>
  <si>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</si>
  <si>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</si>
  <si>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</si>
  <si>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</si>
  <si>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</si>
  <si>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</si>
  <si>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</si>
  <si>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</si>
  <si>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</si>
  <si>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</si>
  <si>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</si>
  <si>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</si>
  <si>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</si>
  <si>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</si>
  <si>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Not Used</t>
  </si>
  <si>
    <t>Staffing Resources</t>
  </si>
  <si>
    <t>0 - No Resource Defined</t>
  </si>
  <si>
    <t>r_Staff_01</t>
  </si>
  <si>
    <t>r_Staff_02</t>
  </si>
  <si>
    <t>r_Staff_03</t>
  </si>
  <si>
    <t>r_Staff_04</t>
  </si>
  <si>
    <t>r_Staff_05</t>
  </si>
  <si>
    <t>r_Staff_06</t>
  </si>
  <si>
    <t>r_Staff_07</t>
  </si>
  <si>
    <t>r_Staff_08</t>
  </si>
  <si>
    <t>r_Staff_09</t>
  </si>
  <si>
    <t>r_Staff_10</t>
  </si>
  <si>
    <t>r_Staff_11</t>
  </si>
  <si>
    <t>r_Staff_12</t>
  </si>
  <si>
    <t>r_Staff_13</t>
  </si>
  <si>
    <t>r_Staff_14</t>
  </si>
  <si>
    <t>r_Staff_15</t>
  </si>
  <si>
    <t>v_P1</t>
  </si>
  <si>
    <t>v_P2</t>
  </si>
  <si>
    <t>v_P3</t>
  </si>
  <si>
    <t>v_P4</t>
  </si>
  <si>
    <t>Shower Preparation Stations (Female)</t>
  </si>
  <si>
    <t>Shower Preparation Stations (Male)</t>
  </si>
  <si>
    <t>Radiation Staff</t>
  </si>
  <si>
    <t>Medical Staff</t>
  </si>
  <si>
    <t>General Staff</t>
  </si>
  <si>
    <t>System_Inputs</t>
  </si>
  <si>
    <t>v_Critical</t>
  </si>
  <si>
    <t>v_HC</t>
  </si>
  <si>
    <t>v_Self_Decon</t>
  </si>
  <si>
    <t>v_Special</t>
  </si>
  <si>
    <t>v_MF</t>
  </si>
  <si>
    <t>System</t>
  </si>
  <si>
    <t>Parameter</t>
  </si>
  <si>
    <t>System Inputs</t>
  </si>
  <si>
    <t>Number of Replications</t>
  </si>
  <si>
    <t>Simulation Warm-up Period (Hours)</t>
  </si>
  <si>
    <t>Simulation Replication Run Length (Hours)</t>
  </si>
  <si>
    <t>r_Shower_Prep_M</t>
  </si>
  <si>
    <t>r_Shower_Prep_F</t>
  </si>
  <si>
    <t>r_Showers_F</t>
  </si>
  <si>
    <t>r_Showers_M</t>
  </si>
  <si>
    <t>r_Monitor_21H_ND</t>
  </si>
  <si>
    <t>r_Monitor_21P_ND</t>
  </si>
  <si>
    <t>r_Monitor_22H_ND</t>
  </si>
  <si>
    <t>r_Monitor_22P_ND</t>
  </si>
  <si>
    <t>r_Monitor_22H_SD</t>
  </si>
  <si>
    <t>r_Monitor_22P_SD</t>
  </si>
  <si>
    <t>r_Monitor_22H_Shared</t>
  </si>
  <si>
    <t>r_Monitor_22P_Shared</t>
  </si>
  <si>
    <t>v_DP2</t>
  </si>
  <si>
    <t>v_DP3</t>
  </si>
  <si>
    <t>v_DP4</t>
  </si>
  <si>
    <t>Output</t>
  </si>
  <si>
    <t>t_CT_All</t>
  </si>
  <si>
    <t>t_CT_Uncon</t>
  </si>
  <si>
    <t>t_CT_Decon</t>
  </si>
  <si>
    <t>t_CT_Internal</t>
  </si>
  <si>
    <t>t_CT_Critical</t>
  </si>
  <si>
    <t>t_CT_ISA</t>
  </si>
  <si>
    <t>t_CT_SMA</t>
  </si>
  <si>
    <t>t_CT_WSA</t>
  </si>
  <si>
    <t>t_CT_RDMA</t>
  </si>
  <si>
    <t>t_HrThru_All</t>
  </si>
  <si>
    <t>t_HrThru_Uncon</t>
  </si>
  <si>
    <t>t_HrThru_Decon</t>
  </si>
  <si>
    <t>t_HrThru_Internal</t>
  </si>
  <si>
    <t>t_HrThru_Critical</t>
  </si>
  <si>
    <t>t_HrThru_Discharge</t>
  </si>
  <si>
    <t>t_HrThru_EMC</t>
  </si>
  <si>
    <t>t_HrThru_ISA</t>
  </si>
  <si>
    <t>t_HrThru_SMA</t>
  </si>
  <si>
    <t>t_HrThru_WSA</t>
  </si>
  <si>
    <t>t_HrThru_RDMA</t>
  </si>
  <si>
    <t>v_HrThru_All</t>
  </si>
  <si>
    <t>v_HrThru_Uncon</t>
  </si>
  <si>
    <t>v_HrThru_Decon</t>
  </si>
  <si>
    <t>v_HrThru_Internal</t>
  </si>
  <si>
    <t>v_HrThru_Critical</t>
  </si>
  <si>
    <t>v_HrThru_Discharge</t>
  </si>
  <si>
    <t>v_HrThru_EMC</t>
  </si>
  <si>
    <t>v_HrThru_ISA</t>
  </si>
  <si>
    <t>v_HrThru_SMA</t>
  </si>
  <si>
    <t>v_HrThru_WSA</t>
  </si>
  <si>
    <t>v_HrThru_RDMA</t>
  </si>
  <si>
    <t>out_HrThru_All</t>
  </si>
  <si>
    <t>out_HrThru_Uncon</t>
  </si>
  <si>
    <t>out_HrThru_Decon</t>
  </si>
  <si>
    <t>out_HrThru_Internal</t>
  </si>
  <si>
    <t>out_HrThru_Critical</t>
  </si>
  <si>
    <t>out_HrThru_Discharge</t>
  </si>
  <si>
    <t>out_HrThru_EMC</t>
  </si>
  <si>
    <t>out_HrThru_ISA</t>
  </si>
  <si>
    <t>out_HrThru_SMA</t>
  </si>
  <si>
    <t>out_HrThru_WSA</t>
  </si>
  <si>
    <t>out_HrThru_RDMA</t>
  </si>
  <si>
    <t>out_CT_All</t>
  </si>
  <si>
    <t>out_CT_Uncon</t>
  </si>
  <si>
    <t>out_CT_Decon</t>
  </si>
  <si>
    <t>out_CT_Internal</t>
  </si>
  <si>
    <t>out_CT_Critical</t>
  </si>
  <si>
    <t>out_CT_ISA</t>
  </si>
  <si>
    <t>out_CT_SMA</t>
  </si>
  <si>
    <t>out_CT_WSA</t>
  </si>
  <si>
    <t>out_CT_RDMA</t>
  </si>
  <si>
    <t>out_r_Shower_Prep_F</t>
  </si>
  <si>
    <t>out_r_Shower_Prep_M</t>
  </si>
  <si>
    <t>out_r_Showers_F</t>
  </si>
  <si>
    <t>out_r_Showers_M</t>
  </si>
  <si>
    <t>out_r_Monitor_21H_ND</t>
  </si>
  <si>
    <t>out_r_Monitor_21P_ND</t>
  </si>
  <si>
    <t>out_r_Monitor_22H_ND</t>
  </si>
  <si>
    <t>out_r_Monitor_22P_ND</t>
  </si>
  <si>
    <t>out_r_Monitor_22H_SD</t>
  </si>
  <si>
    <t>out_r_Monitor_22P_SD</t>
  </si>
  <si>
    <t>out_r_Monitor_22H_Shared</t>
  </si>
  <si>
    <t>out_r_Monitor_22P_Shared</t>
  </si>
  <si>
    <t>out_r_Staff_01</t>
  </si>
  <si>
    <t>out_r_Staff_02</t>
  </si>
  <si>
    <t>out_r_Staff_03</t>
  </si>
  <si>
    <t>out_r_Staff_04</t>
  </si>
  <si>
    <t>out_r_Staff_05</t>
  </si>
  <si>
    <t>out_r_Staff_06</t>
  </si>
  <si>
    <t>out_r_Staff_07</t>
  </si>
  <si>
    <t>out_r_Staff_08</t>
  </si>
  <si>
    <t>out_r_Staff_09</t>
  </si>
  <si>
    <t>out_r_Staff_10</t>
  </si>
  <si>
    <t>out_r_Staff_11</t>
  </si>
  <si>
    <t>out_r_Staff_12</t>
  </si>
  <si>
    <t>out_r_Staff_13</t>
  </si>
  <si>
    <t>out_r_Staff_14</t>
  </si>
  <si>
    <t>out_r_Staff_15</t>
  </si>
  <si>
    <t>Reception Center Hourly Throughput</t>
  </si>
  <si>
    <t>Hourly Throughput Results</t>
  </si>
  <si>
    <t>Discharge or Medical/Transfer Hourly Throughput</t>
  </si>
  <si>
    <t>Cycle Times</t>
  </si>
  <si>
    <t>Uncontaminated</t>
  </si>
  <si>
    <t>Internal Contamination Suspected</t>
  </si>
  <si>
    <t>Reception Center Cycle Time</t>
  </si>
  <si>
    <t>Reception Center Cycle Times (min.)</t>
  </si>
  <si>
    <t>Equipment Utilization</t>
  </si>
  <si>
    <t>Staff Utilization</t>
  </si>
  <si>
    <t>Result Name</t>
  </si>
  <si>
    <t>Individual Areas Cycle Times (min.)</t>
  </si>
  <si>
    <t>Individual Areas Cycle Time</t>
  </si>
  <si>
    <t>Process 2.2 Self-Decon. Handheld Monitors</t>
  </si>
  <si>
    <t>Process 2.2 Self-Decon. Portal Monitors</t>
  </si>
  <si>
    <t>Process 2.2 Shared Handheld Monitors</t>
  </si>
  <si>
    <t>Process 2.2 Shared Portal Monitors</t>
  </si>
  <si>
    <t>Process 2.0 Equipment Utilization</t>
  </si>
  <si>
    <t>Process 3.2 Cleaning Stations</t>
  </si>
  <si>
    <t>Process 3.4 Female Shower Prep.</t>
  </si>
  <si>
    <t>Process 3.4 Male Shower Prep.</t>
  </si>
  <si>
    <t>Process 3.6 Female Showers</t>
  </si>
  <si>
    <t>Process 3.6 Male Showers</t>
  </si>
  <si>
    <t>Process 3.0 Equipment Utilization</t>
  </si>
  <si>
    <t>q_P11_Staff</t>
  </si>
  <si>
    <t>q_P12_Staff</t>
  </si>
  <si>
    <t>q_P21_Staff</t>
  </si>
  <si>
    <t>q_P22_ND</t>
  </si>
  <si>
    <t>q_P21_ND</t>
  </si>
  <si>
    <t>q_P22_SD</t>
  </si>
  <si>
    <t>q_P22_Staff</t>
  </si>
  <si>
    <t>q_P31_Staff</t>
  </si>
  <si>
    <t>q_P32_Staff</t>
  </si>
  <si>
    <t>q_P33_Staff</t>
  </si>
  <si>
    <t>q_P34_Staff</t>
  </si>
  <si>
    <t>q_P35_Staff</t>
  </si>
  <si>
    <t>q_P36_Staff</t>
  </si>
  <si>
    <t>q_P37_Staff</t>
  </si>
  <si>
    <t>q_P38_Staff</t>
  </si>
  <si>
    <t>q_P41_Staff</t>
  </si>
  <si>
    <t>q_P42_Staff</t>
  </si>
  <si>
    <t>q_P43_Staff</t>
  </si>
  <si>
    <t>q_P44_Staff</t>
  </si>
  <si>
    <t>q_P47_Staff</t>
  </si>
  <si>
    <t>q_P46_Staff</t>
  </si>
  <si>
    <t>q_P45_Staff</t>
  </si>
  <si>
    <t>out_NQ_P11_Staff</t>
  </si>
  <si>
    <t>out_NQ_P12_Staff</t>
  </si>
  <si>
    <t>out_NQ_P21_Staff</t>
  </si>
  <si>
    <t>out_NQ_P21_ND</t>
  </si>
  <si>
    <t>out_NQ_P22_ND</t>
  </si>
  <si>
    <t>out_NQ_P22_SD</t>
  </si>
  <si>
    <t>out_NQ_P22_Staff</t>
  </si>
  <si>
    <t>out_NQ_P31_Staff</t>
  </si>
  <si>
    <t>out_NQ_P32_Staff</t>
  </si>
  <si>
    <t>out_NQ_P33_Staff</t>
  </si>
  <si>
    <t>out_NQ_P34_Staff</t>
  </si>
  <si>
    <t>out_NQ_P35_Staff</t>
  </si>
  <si>
    <t>out_NQ_P36_Staff</t>
  </si>
  <si>
    <t>out_NQ_P37_Staff</t>
  </si>
  <si>
    <t>out_NQ_P38_Staff</t>
  </si>
  <si>
    <t>out_NQ_P41_Staff</t>
  </si>
  <si>
    <t>out_NQ_P42_Staff</t>
  </si>
  <si>
    <t>out_NQ_P43_Staff</t>
  </si>
  <si>
    <t>out_NQ_P44_Staff</t>
  </si>
  <si>
    <t>out_NQ_P45_Staff</t>
  </si>
  <si>
    <t>out_NQ_P46_Staff</t>
  </si>
  <si>
    <t>out_NQ_P47_Staff</t>
  </si>
  <si>
    <t>out_WT_P11_Staff</t>
  </si>
  <si>
    <t>out_WT_P12_Staff</t>
  </si>
  <si>
    <t>out_WT_P21_Staff</t>
  </si>
  <si>
    <t>out_WT_P21_ND</t>
  </si>
  <si>
    <t>out_WT_P22_ND</t>
  </si>
  <si>
    <t>out_WT_P22_SD</t>
  </si>
  <si>
    <t>out_WT_P22_Staff</t>
  </si>
  <si>
    <t>out_WT_P31_Staff</t>
  </si>
  <si>
    <t>out_WT_P32_Staff</t>
  </si>
  <si>
    <t>out_WT_P33_Staff</t>
  </si>
  <si>
    <t>out_WT_P34_Staff</t>
  </si>
  <si>
    <t>out_WT_P35_Staff</t>
  </si>
  <si>
    <t>out_WT_P36_Staff</t>
  </si>
  <si>
    <t>out_WT_P37_Staff</t>
  </si>
  <si>
    <t>out_WT_P38_Staff</t>
  </si>
  <si>
    <t>out_WT_P41_Staff</t>
  </si>
  <si>
    <t>out_WT_P42_Staff</t>
  </si>
  <si>
    <t>out_WT_P43_Staff</t>
  </si>
  <si>
    <t>out_WT_P44_Staff</t>
  </si>
  <si>
    <t>out_WT_P45_Staff</t>
  </si>
  <si>
    <t>out_WT_P46_Staff</t>
  </si>
  <si>
    <t>out_WT_P47_Staff</t>
  </si>
  <si>
    <t>Results - Resource Utilization &amp; Queue Statistics Page</t>
  </si>
  <si>
    <t>Results - Summary Page</t>
  </si>
  <si>
    <t>Waiting Time (min.)</t>
  </si>
  <si>
    <t>Process 1.1 Staff Waiting Time</t>
  </si>
  <si>
    <t>Process 1.2 Staff Waiting Time</t>
  </si>
  <si>
    <t>Process 2.1 Staff Waiting Time</t>
  </si>
  <si>
    <t>Process 2.2 Staff Waiting Time</t>
  </si>
  <si>
    <t>Process 3.3 Staff Waiting Time</t>
  </si>
  <si>
    <t>Process 3.6 Staff Waiting Time</t>
  </si>
  <si>
    <t>Process 3.8 Staff Waiting Time</t>
  </si>
  <si>
    <t>Process 4.1 Staff Waiting Time</t>
  </si>
  <si>
    <t>Process 4.2 Staff Waiting Time</t>
  </si>
  <si>
    <t>Process 4.3 Staff Waiting Time</t>
  </si>
  <si>
    <t>Process 4.4 Staff Waiting Time</t>
  </si>
  <si>
    <t>Process 4.5 Staff Waiting Time</t>
  </si>
  <si>
    <t>Process 4.6 Staff Waiting Time</t>
  </si>
  <si>
    <t>Process 4.7 Staff Waiting Time</t>
  </si>
  <si>
    <t>Process 2.2 Self-Decon. Equipment</t>
  </si>
  <si>
    <t>Process 2.2 No Decon. Equipment</t>
  </si>
  <si>
    <t>Process 2.1 No Decon. Equipment</t>
  </si>
  <si>
    <t>Process 3.3 Complete Survey Equipment</t>
  </si>
  <si>
    <t>Queue Waiting Time Statistics</t>
  </si>
  <si>
    <t>Process 1.0 Queue Statistics</t>
  </si>
  <si>
    <t>Process 2.0 Queue Statistics</t>
  </si>
  <si>
    <t>Process 3.0 Queue Statistics</t>
  </si>
  <si>
    <t>Process 4.0 Queue Statistics</t>
  </si>
  <si>
    <t>v_Route_Time</t>
  </si>
  <si>
    <t>Staff Not Modeled</t>
  </si>
  <si>
    <t>v_PN</t>
  </si>
  <si>
    <t>Female</t>
  </si>
  <si>
    <t>Male</t>
  </si>
  <si>
    <t>r_Monitor_36HF</t>
  </si>
  <si>
    <t>r_Monitor_36HM</t>
  </si>
  <si>
    <t>out_r_Monitor_36HM</t>
  </si>
  <si>
    <t>out_r_Monitor_36HF</t>
  </si>
  <si>
    <t>out_WT_P36F</t>
  </si>
  <si>
    <t>out_WT_P38F</t>
  </si>
  <si>
    <t>out_NQ_P38F</t>
  </si>
  <si>
    <t>out_NQ_P36F</t>
  </si>
  <si>
    <t>q_P36F</t>
  </si>
  <si>
    <t>q_P38F</t>
  </si>
  <si>
    <t>q_P36M</t>
  </si>
  <si>
    <t>q_P38M</t>
  </si>
  <si>
    <t>out_NQ_P36M</t>
  </si>
  <si>
    <t>out_NQ_P38M</t>
  </si>
  <si>
    <t>out_WT_P36M</t>
  </si>
  <si>
    <t>out_WT_P38M</t>
  </si>
  <si>
    <t>Process 3.6 Complete Survey Females</t>
  </si>
  <si>
    <t>Process 3.6 Complete Survey Males</t>
  </si>
  <si>
    <t>Process 3.8 Complete Survey Females</t>
  </si>
  <si>
    <t>Process 3.8 Complete Survey Males</t>
  </si>
  <si>
    <t>Processing Time - Female (min.)</t>
  </si>
  <si>
    <t>Processing Time - Male (min.)</t>
  </si>
  <si>
    <t>v_P11_Anim</t>
  </si>
  <si>
    <t>v_P12_Anim</t>
  </si>
  <si>
    <t>v_P21_Anim</t>
  </si>
  <si>
    <t>v_P22_Anim</t>
  </si>
  <si>
    <t>v_P31_Anim</t>
  </si>
  <si>
    <t>v_P32_Anim</t>
  </si>
  <si>
    <t>v_P33_Anim</t>
  </si>
  <si>
    <t>v_P34_Anim</t>
  </si>
  <si>
    <t>v_P35_Anim</t>
  </si>
  <si>
    <t>v_P36_Anim</t>
  </si>
  <si>
    <t>v_P37_Anim</t>
  </si>
  <si>
    <t>v_P38_Anim</t>
  </si>
  <si>
    <t>v_P41_Anim</t>
  </si>
  <si>
    <t>v_P42_Anim</t>
  </si>
  <si>
    <t>v_P43_Anim</t>
  </si>
  <si>
    <t>v_P44_Anim</t>
  </si>
  <si>
    <t>v_P45_Anim</t>
  </si>
  <si>
    <t>v_P46_Anim</t>
  </si>
  <si>
    <t>v_P47_Anim</t>
  </si>
  <si>
    <t>v_RN</t>
  </si>
  <si>
    <t>out_NQ_P34M</t>
  </si>
  <si>
    <t>out_NQ_P35M</t>
  </si>
  <si>
    <t>out_NQ_P37M</t>
  </si>
  <si>
    <t>out_WT_P34M</t>
  </si>
  <si>
    <t>out_WT_P35M</t>
  </si>
  <si>
    <t>out_WT_P37M</t>
  </si>
  <si>
    <t>out_WT_P37F</t>
  </si>
  <si>
    <t>out_WT_P35F</t>
  </si>
  <si>
    <t>out_WT_P34F</t>
  </si>
  <si>
    <t>out_NQ_P34F</t>
  </si>
  <si>
    <t>out_NQ_P35F</t>
  </si>
  <si>
    <t>out_NQ_P37F</t>
  </si>
  <si>
    <t>q_P34F</t>
  </si>
  <si>
    <t>q_P35F</t>
  </si>
  <si>
    <t>q_P37F</t>
  </si>
  <si>
    <t>q_P34M</t>
  </si>
  <si>
    <t>q_P35M</t>
  </si>
  <si>
    <t>q_P37M</t>
  </si>
  <si>
    <t>Process 3.4 Shower Preparation Females</t>
  </si>
  <si>
    <t>Process 3.4 Shower Preparation Males</t>
  </si>
  <si>
    <t>Process 3.5 Showers Females</t>
  </si>
  <si>
    <t>Process 3.5 Showers Males</t>
  </si>
  <si>
    <t>Process 3.7 Showers Females</t>
  </si>
  <si>
    <t>Process 3.7 Showers Males</t>
  </si>
  <si>
    <t>Not Self. Decon.</t>
  </si>
  <si>
    <t>Individuals Not</t>
  </si>
  <si>
    <t>Individuals</t>
  </si>
  <si>
    <t>Process 2.1 Not Self-Decon. Handheld</t>
  </si>
  <si>
    <t>Process 2.2 Not Self-Decon. Handheld</t>
  </si>
  <si>
    <t>Process 2.2 Not Self-Decon. Portal</t>
  </si>
  <si>
    <t>Process Output Statistics</t>
  </si>
  <si>
    <t>Handheld Monitors</t>
  </si>
  <si>
    <t>Not Self-Decon. Handlheld</t>
  </si>
  <si>
    <t>Not Self-Decon. Portal</t>
  </si>
  <si>
    <t>Shared Handheld Monitors</t>
  </si>
  <si>
    <t>Shared Portal Monitors</t>
  </si>
  <si>
    <t>Self-Decon. Handheld</t>
  </si>
  <si>
    <t>Self-Decon. Portal</t>
  </si>
  <si>
    <t>N/A</t>
  </si>
  <si>
    <t>Shower Prep. - Female</t>
  </si>
  <si>
    <t>Shower Prep. - Male</t>
  </si>
  <si>
    <t>Facility</t>
  </si>
  <si>
    <t>Showers - Female</t>
  </si>
  <si>
    <t>Showers - Male</t>
  </si>
  <si>
    <t>Concurrent Registrations per Staff Member</t>
  </si>
  <si>
    <t>v_41_Multiplier</t>
  </si>
  <si>
    <t>Staff Multiplier</t>
  </si>
  <si>
    <t>4.0 Additional Inputs</t>
  </si>
  <si>
    <t>Input</t>
  </si>
  <si>
    <t>r_Clean_Stations_M</t>
  </si>
  <si>
    <t>r_Clean_Stations_F</t>
  </si>
  <si>
    <t>Partial Cleaning Stations - Sinks (Male)</t>
  </si>
  <si>
    <t>Partial Cleaning Stations - Sinks (Female)</t>
  </si>
  <si>
    <t>Perform Necessary Cleaning at Sink</t>
  </si>
  <si>
    <t>Results - Process Statistics</t>
  </si>
  <si>
    <t>3.3 &amp; 3.6</t>
  </si>
  <si>
    <t>r_Monitor_31HF</t>
  </si>
  <si>
    <t>r_Monitor_31HM</t>
  </si>
  <si>
    <t>r_Monitor_31HS</t>
  </si>
  <si>
    <t>r_Monitor_36HS</t>
  </si>
  <si>
    <t>r_Monitor_38HF</t>
  </si>
  <si>
    <t>r_Monitor_38HM</t>
  </si>
  <si>
    <t>r_Monitor_38HS</t>
  </si>
  <si>
    <t>r_Monitor_38PF</t>
  </si>
  <si>
    <t>r_Monitor_38PM</t>
  </si>
  <si>
    <t>r_Monitor_38PS</t>
  </si>
  <si>
    <t>r_Monitor_30HF</t>
  </si>
  <si>
    <t>r_Monitor_30HM</t>
  </si>
  <si>
    <t>r_Monitor_30HS</t>
  </si>
  <si>
    <t>out_r_Clean_Stations_F</t>
  </si>
  <si>
    <t>out_r_Clean_Stations_M</t>
  </si>
  <si>
    <t>Sinks - Female</t>
  </si>
  <si>
    <t>Sinks - Male</t>
  </si>
  <si>
    <t>out_r_Monitor_31HF</t>
  </si>
  <si>
    <t>out_r_Monitor_31HM</t>
  </si>
  <si>
    <t>out_r_Monitor_31HS</t>
  </si>
  <si>
    <t>out_r_Monitor_36HS</t>
  </si>
  <si>
    <t>out_r_Monitor_38HF</t>
  </si>
  <si>
    <t>out_r_Monitor_38HM</t>
  </si>
  <si>
    <t>out_r_Monitor_38HS</t>
  </si>
  <si>
    <t>out_r_Monitor_38PF</t>
  </si>
  <si>
    <t>out_r_Monitor_38PM</t>
  </si>
  <si>
    <t>out_r_Monitor_38PS</t>
  </si>
  <si>
    <t>out_r_Monitor_30HF</t>
  </si>
  <si>
    <t>out_r_Monitor_30HM</t>
  </si>
  <si>
    <t>out_r_Monitor_30HS</t>
  </si>
  <si>
    <t>q_P31F</t>
  </si>
  <si>
    <t>q_P31M</t>
  </si>
  <si>
    <t>q_P32M</t>
  </si>
  <si>
    <t>q_P33M</t>
  </si>
  <si>
    <t>q_P32F</t>
  </si>
  <si>
    <t>q_P33F</t>
  </si>
  <si>
    <t>out_NQ_P31F</t>
  </si>
  <si>
    <t>out_NQ_P31M</t>
  </si>
  <si>
    <t>out_NQ_P32M</t>
  </si>
  <si>
    <t>out_NQ_P33M</t>
  </si>
  <si>
    <t>out_WT_P31F</t>
  </si>
  <si>
    <t>out_WT_P31M</t>
  </si>
  <si>
    <t>out_WT_P32M</t>
  </si>
  <si>
    <t>out_WT_P33M</t>
  </si>
  <si>
    <t>out_NQ_P32F</t>
  </si>
  <si>
    <t>out_NQ_P33F</t>
  </si>
  <si>
    <t>out_WT_P32F</t>
  </si>
  <si>
    <t>out_WT_P33F</t>
  </si>
  <si>
    <t>Process 3.2 Female Cleaning Stations</t>
  </si>
  <si>
    <t>Process 3.2 Male Cleaning Stations</t>
  </si>
  <si>
    <t>Process 3.1 Waiting Time</t>
  </si>
  <si>
    <t>Process 3.1 Female Handlheld Monitors</t>
  </si>
  <si>
    <t>Process 3.1 Male Handlheld Monitors</t>
  </si>
  <si>
    <t>Process 3.1 Shared Handlheld Monitors</t>
  </si>
  <si>
    <t>Process 3.8 Female Handlheld Monitors</t>
  </si>
  <si>
    <t>Process 3.8 Male Handlheld Monitors</t>
  </si>
  <si>
    <t>Process 3.8 Shared Handlheld Monitors</t>
  </si>
  <si>
    <t>Process 3.8 Female Portal Monitors</t>
  </si>
  <si>
    <t>Process 3.8 Male Portal Monitors</t>
  </si>
  <si>
    <t>Process 3.8 Shared Portal Monitors</t>
  </si>
  <si>
    <t>Process 3.0 Female Handlheld Monitors</t>
  </si>
  <si>
    <t>Process 3.0 Male Handlheld Monitors</t>
  </si>
  <si>
    <t>Process 3.0 Shared Handlheld Monitors</t>
  </si>
  <si>
    <t>Process 3.3/3.6 Female Handlheld Monitors</t>
  </si>
  <si>
    <t>Process 3.3/3.6 Male Handlheld Monitors</t>
  </si>
  <si>
    <t>Process 3.3/3.6 Shared Handlheld Monitors</t>
  </si>
  <si>
    <t>Handheld - Female</t>
  </si>
  <si>
    <t>Handheld - Male</t>
  </si>
  <si>
    <t>Handheld - Shared</t>
  </si>
  <si>
    <t>Portal - Female</t>
  </si>
  <si>
    <t>Portal - Male</t>
  </si>
  <si>
    <t>Portal - Shared</t>
  </si>
  <si>
    <r>
      <t xml:space="preserve">Powered by </t>
    </r>
    <r>
      <rPr>
        <sz val="10"/>
        <color indexed="10"/>
        <rFont val="Arial"/>
        <family val="2"/>
      </rPr>
      <t>Rockwell</t>
    </r>
    <r>
      <rPr>
        <sz val="10"/>
        <rFont val="Arial"/>
        <family val="2"/>
      </rPr>
      <t xml:space="preserve"> </t>
    </r>
    <r>
      <rPr>
        <sz val="10"/>
        <color indexed="23"/>
        <rFont val="Arial"/>
        <family val="2"/>
      </rPr>
      <t>Automation</t>
    </r>
  </si>
  <si>
    <t>out_Last_Patient</t>
  </si>
  <si>
    <t>Last Patient Exited the System</t>
  </si>
  <si>
    <t>Time (hours)</t>
  </si>
  <si>
    <t>Follow-up Patient Needs Medical Care/Transfer?</t>
  </si>
  <si>
    <t xml:space="preserve"> Release 1.0</t>
  </si>
  <si>
    <t>United States Department of Health &amp; Human Services</t>
  </si>
  <si>
    <t>Last Patient's Time Exiting the Center</t>
  </si>
  <si>
    <t>Additional Statistics</t>
  </si>
  <si>
    <t>Contact Information</t>
  </si>
  <si>
    <t>We would also appreciate any comments or suggestions as to how we could improve this tool.</t>
  </si>
  <si>
    <t>Technical Development Team:</t>
  </si>
  <si>
    <t>Armin Ansari, Centers for Disease Control and Prevention</t>
  </si>
  <si>
    <t>Kevin Caspary, Oak Ridge Institute for Science and Education</t>
  </si>
  <si>
    <t>Robert Schwieters, Rockwell Automation</t>
  </si>
  <si>
    <r>
      <t xml:space="preserve">For help using this reception center simulation planning tool, please email </t>
    </r>
    <r>
      <rPr>
        <b/>
        <sz val="10"/>
        <rFont val="Arial"/>
        <family val="2"/>
      </rPr>
      <t>rsb@cdc.gov</t>
    </r>
    <r>
      <rPr>
        <sz val="10"/>
        <rFont val="Arial"/>
        <family val="0"/>
      </rPr>
      <t xml:space="preserve">.  </t>
    </r>
  </si>
  <si>
    <t>Hourly Throughput</t>
  </si>
  <si>
    <t>Decontaminated at Wash Stations</t>
  </si>
  <si>
    <t>Initial Sorting</t>
  </si>
  <si>
    <t>1.0 - Initial Sorting Resource Statistics</t>
  </si>
  <si>
    <t>3.0 - Wash Station Resource Statistics</t>
  </si>
  <si>
    <t>Percent of Individuals that are Female</t>
  </si>
  <si>
    <t>Percent of Individuals that are Male (calculated)</t>
  </si>
  <si>
    <t>Individual is Highly Contaminated?</t>
  </si>
  <si>
    <t>Individual Requires Shower?</t>
  </si>
  <si>
    <t>Individual Still Contaminated after Cleaning?</t>
  </si>
  <si>
    <t>Individual Still Contaminated after 1st Shower?</t>
  </si>
  <si>
    <t>Individual Still Contaminated after 2nd Shower?</t>
  </si>
  <si>
    <t>Individual Needs Immediate Follow-up?</t>
  </si>
  <si>
    <t>All Individuals</t>
  </si>
  <si>
    <t>Urgent Medical Condition</t>
  </si>
  <si>
    <t>Uncontaminated Individuals</t>
  </si>
  <si>
    <t>Decontaminated in Wash Station</t>
  </si>
  <si>
    <t>Individuals Discharged</t>
  </si>
  <si>
    <t>Individuals to Medical/Transfer</t>
  </si>
  <si>
    <t>Greet &amp; Sort Individuals</t>
  </si>
  <si>
    <t>Arrivals</t>
  </si>
  <si>
    <t>CRC-STEP Interface Spreadsheet</t>
  </si>
  <si>
    <t>Community Reception Center Simulation Tool for Evaluation and Planning</t>
  </si>
  <si>
    <t>Total Number of Individuals to Process</t>
  </si>
  <si>
    <t>Limit Model to a Maximum Number of Arriving Individuals</t>
  </si>
  <si>
    <t>Total Staff</t>
  </si>
  <si>
    <t>Decon Staff</t>
  </si>
  <si>
    <t>2.0 Contmaination Screening</t>
  </si>
  <si>
    <t>4.0 Registration and Radiation Dose Assessment</t>
  </si>
  <si>
    <t>3.0 Wash</t>
  </si>
  <si>
    <t xml:space="preserve">1.0 Initial Sorting </t>
  </si>
  <si>
    <t>2.0 Contamination Screening Processes</t>
  </si>
  <si>
    <t>1.0 Initial Sorting Processes</t>
  </si>
  <si>
    <t>3.0 Wash Processes (Contamination Screening)</t>
  </si>
  <si>
    <t>3.0 Wash Processes (Cleaning/Showering)</t>
  </si>
  <si>
    <t>Individual has Urgent Medical Need?</t>
  </si>
  <si>
    <t>Individual has Prior Decon?</t>
  </si>
  <si>
    <t xml:space="preserve">Evaluate Cleaning Options </t>
  </si>
  <si>
    <t>Portal Monitors for Full-Body Screening</t>
  </si>
  <si>
    <t>Initial Sorting Staff</t>
  </si>
  <si>
    <t>Contamination Screening Staff</t>
  </si>
  <si>
    <t>Wash Staff</t>
  </si>
  <si>
    <t>Registration Staff</t>
  </si>
  <si>
    <t>Radiation Dose Assessment Staff</t>
  </si>
  <si>
    <t>1 - Initial Sorting Staff</t>
  </si>
  <si>
    <t>2 - Contamination Screening Staff</t>
  </si>
  <si>
    <t>3 - Wash Staff</t>
  </si>
  <si>
    <t>4 - Registration Staff</t>
  </si>
  <si>
    <t>5 - Radiation Dose Assessment Staff</t>
  </si>
  <si>
    <t>Discharge Staff</t>
  </si>
  <si>
    <t>6 - Discharge Staff</t>
  </si>
  <si>
    <t>Refer for Further Care</t>
  </si>
  <si>
    <t>Radiation Detection Instruments for</t>
  </si>
  <si>
    <t>Handheld Detector Processing Time (min.)</t>
  </si>
  <si>
    <t xml:space="preserve">Handheld Detectors for Evaluation </t>
  </si>
  <si>
    <t>Handheld Detectors for Partial-Body Screening</t>
  </si>
  <si>
    <t>Handheld Detectors for Full-Body Screening</t>
  </si>
  <si>
    <t>Handheld Detectors Shared for All Sreenings</t>
  </si>
  <si>
    <t>4.0 Registration and Radiation Dose Assessment Processes</t>
  </si>
  <si>
    <t xml:space="preserve">Enter your scenario descprition here.       </t>
  </si>
  <si>
    <t>The green highlighted inputs are the basic model run inputs that every reception center manager/planner must consider. The remaining inputs allow advanced users to modify the simulation scenario in greater detail. Default values for advanced inputs have been included in the program.</t>
  </si>
  <si>
    <t>←</t>
  </si>
  <si>
    <t>Total Handheld Detectors</t>
  </si>
  <si>
    <t>Total Portal Monitors</t>
  </si>
  <si>
    <t>Arival Rate (per hour)</t>
  </si>
  <si>
    <t>Average Hourly Throughput</t>
  </si>
  <si>
    <t>Summary Statistics:</t>
  </si>
  <si>
    <t>Contamination Screening</t>
  </si>
  <si>
    <t>Wash</t>
  </si>
  <si>
    <t>Registration and Radiation Dose Assessment</t>
  </si>
  <si>
    <t>Urgent Medical Need</t>
  </si>
  <si>
    <t>Handheld Detectors Shared for All Screenings</t>
  </si>
  <si>
    <t>Average Cycle Time (min.)</t>
  </si>
  <si>
    <t>Arrivals (People) per Hour</t>
  </si>
  <si>
    <t>2.0 - Contamination Screening Resource Statistics</t>
  </si>
  <si>
    <t>4.0 - Registration &amp; Radiation Dose Assessment Resource Statistics</t>
  </si>
  <si>
    <t>Partial-Body Contamiantion Screening</t>
  </si>
  <si>
    <t>Full-Body Contamination Screening</t>
  </si>
  <si>
    <t>Contamination Detected at Partial-Body Screening?</t>
  </si>
  <si>
    <t>Contamination Detected at Full-Body Screening?</t>
  </si>
  <si>
    <t>Partial-Body Contamination Screening after Cleaning</t>
  </si>
  <si>
    <t>Partial-Body Contamination Screening after 1st Shower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</si>
</sst>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"/>
    <numFmt numFmtId="170" formatCode="0.0000"/>
    <numFmt numFmtId="171" formatCode="0.000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[$-409]dddd\,\ mmmm\ dd\,\ yyyy"/>
  </numFmts>
  <fonts count="4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9"/>
      <color indexed="9"/>
      <name val="Arial"/>
      <family val="2"/>
    </font>
    <font>
      <sz val="10"/>
      <color indexed="22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7" fillId="36" borderId="11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49" fontId="7" fillId="36" borderId="10" xfId="0" applyNumberFormat="1" applyFont="1" applyFill="1" applyBorder="1" applyAlignment="1">
      <alignment horizontal="right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0" fillId="33" borderId="12" xfId="57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7" fillId="36" borderId="1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2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172" fontId="0" fillId="37" borderId="10" xfId="0" applyNumberFormat="1" applyFill="1" applyBorder="1" applyAlignment="1">
      <alignment/>
    </xf>
    <xf numFmtId="0" fontId="0" fillId="33" borderId="16" xfId="57" applyNumberFormat="1" applyFont="1" applyFill="1" applyBorder="1" applyAlignment="1">
      <alignment horizontal="center"/>
    </xf>
    <xf numFmtId="0" fontId="7" fillId="36" borderId="17" xfId="0" applyFont="1" applyFill="1" applyBorder="1" applyAlignment="1">
      <alignment/>
    </xf>
    <xf numFmtId="0" fontId="7" fillId="36" borderId="17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NumberFormat="1" applyFont="1" applyFill="1" applyBorder="1" applyAlignment="1">
      <alignment horizontal="center"/>
    </xf>
    <xf numFmtId="172" fontId="0" fillId="33" borderId="10" xfId="57" applyNumberFormat="1" applyFont="1" applyFill="1" applyBorder="1" applyAlignment="1">
      <alignment/>
    </xf>
    <xf numFmtId="0" fontId="0" fillId="37" borderId="10" xfId="0" applyNumberFormat="1" applyFill="1" applyBorder="1" applyAlignment="1">
      <alignment/>
    </xf>
    <xf numFmtId="0" fontId="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5" borderId="0" xfId="0" applyFont="1" applyFill="1" applyAlignment="1">
      <alignment/>
    </xf>
    <xf numFmtId="171" fontId="0" fillId="34" borderId="0" xfId="0" applyNumberFormat="1" applyFill="1" applyAlignment="1">
      <alignment/>
    </xf>
    <xf numFmtId="171" fontId="0" fillId="34" borderId="0" xfId="0" applyNumberFormat="1" applyFont="1" applyFill="1" applyAlignment="1">
      <alignment/>
    </xf>
    <xf numFmtId="171" fontId="0" fillId="34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14" fontId="6" fillId="33" borderId="10" xfId="0" applyNumberFormat="1" applyFont="1" applyFill="1" applyBorder="1" applyAlignment="1">
      <alignment/>
    </xf>
    <xf numFmtId="1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14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7" fillId="36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0" fontId="0" fillId="33" borderId="0" xfId="57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0" fontId="0" fillId="33" borderId="10" xfId="57" applyNumberFormat="1" applyFont="1" applyFill="1" applyBorder="1" applyAlignment="1">
      <alignment horizontal="center"/>
    </xf>
    <xf numFmtId="14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9" fillId="36" borderId="12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169" fontId="0" fillId="38" borderId="10" xfId="57" applyNumberFormat="1" applyFont="1" applyFill="1" applyBorder="1" applyAlignment="1">
      <alignment/>
    </xf>
    <xf numFmtId="0" fontId="0" fillId="38" borderId="10" xfId="0" applyNumberFormat="1" applyFill="1" applyBorder="1" applyAlignment="1">
      <alignment/>
    </xf>
    <xf numFmtId="172" fontId="0" fillId="35" borderId="10" xfId="57" applyNumberFormat="1" applyFont="1" applyFill="1" applyBorder="1" applyAlignment="1">
      <alignment/>
    </xf>
    <xf numFmtId="1" fontId="6" fillId="38" borderId="10" xfId="57" applyNumberFormat="1" applyFont="1" applyFill="1" applyBorder="1" applyAlignment="1">
      <alignment/>
    </xf>
    <xf numFmtId="1" fontId="0" fillId="38" borderId="10" xfId="57" applyNumberFormat="1" applyFont="1" applyFill="1" applyBorder="1" applyAlignment="1">
      <alignment/>
    </xf>
    <xf numFmtId="49" fontId="7" fillId="36" borderId="11" xfId="0" applyNumberFormat="1" applyFont="1" applyFill="1" applyBorder="1" applyAlignment="1">
      <alignment horizontal="right" vertical="center"/>
    </xf>
    <xf numFmtId="0" fontId="0" fillId="39" borderId="10" xfId="0" applyFill="1" applyBorder="1" applyAlignment="1">
      <alignment/>
    </xf>
    <xf numFmtId="49" fontId="7" fillId="36" borderId="10" xfId="0" applyNumberFormat="1" applyFont="1" applyFill="1" applyBorder="1" applyAlignment="1" quotePrefix="1">
      <alignment horizontal="right"/>
    </xf>
    <xf numFmtId="9" fontId="0" fillId="38" borderId="11" xfId="57" applyNumberFormat="1" applyFont="1" applyFill="1" applyBorder="1" applyAlignment="1">
      <alignment/>
    </xf>
    <xf numFmtId="169" fontId="0" fillId="38" borderId="10" xfId="0" applyNumberFormat="1" applyFill="1" applyBorder="1" applyAlignment="1">
      <alignment/>
    </xf>
    <xf numFmtId="9" fontId="0" fillId="38" borderId="10" xfId="57" applyNumberFormat="1" applyFont="1" applyFill="1" applyBorder="1" applyAlignment="1">
      <alignment/>
    </xf>
    <xf numFmtId="9" fontId="0" fillId="38" borderId="10" xfId="57" applyNumberFormat="1" applyFill="1" applyBorder="1" applyAlignment="1">
      <alignment/>
    </xf>
    <xf numFmtId="169" fontId="0" fillId="38" borderId="11" xfId="0" applyNumberFormat="1" applyFill="1" applyBorder="1" applyAlignment="1">
      <alignment horizontal="right" vertical="center"/>
    </xf>
    <xf numFmtId="169" fontId="0" fillId="38" borderId="10" xfId="0" applyNumberFormat="1" applyFill="1" applyBorder="1" applyAlignment="1">
      <alignment vertical="center"/>
    </xf>
    <xf numFmtId="9" fontId="0" fillId="38" borderId="10" xfId="57" applyNumberFormat="1" applyFont="1" applyFill="1" applyBorder="1" applyAlignment="1">
      <alignment/>
    </xf>
    <xf numFmtId="169" fontId="7" fillId="36" borderId="10" xfId="0" applyNumberFormat="1" applyFont="1" applyFill="1" applyBorder="1" applyAlignment="1">
      <alignment horizontal="center"/>
    </xf>
    <xf numFmtId="0" fontId="7" fillId="36" borderId="18" xfId="0" applyFont="1" applyFill="1" applyBorder="1" applyAlignment="1">
      <alignment/>
    </xf>
    <xf numFmtId="49" fontId="7" fillId="36" borderId="19" xfId="0" applyNumberFormat="1" applyFont="1" applyFill="1" applyBorder="1" applyAlignment="1" quotePrefix="1">
      <alignment horizontal="right" vertical="center"/>
    </xf>
    <xf numFmtId="14" fontId="0" fillId="33" borderId="20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9" fontId="0" fillId="38" borderId="20" xfId="57" applyNumberFormat="1" applyFont="1" applyFill="1" applyBorder="1" applyAlignment="1">
      <alignment/>
    </xf>
    <xf numFmtId="169" fontId="0" fillId="38" borderId="21" xfId="0" applyNumberFormat="1" applyFill="1" applyBorder="1" applyAlignment="1">
      <alignment/>
    </xf>
    <xf numFmtId="169" fontId="0" fillId="38" borderId="22" xfId="0" applyNumberFormat="1" applyFill="1" applyBorder="1" applyAlignment="1">
      <alignment/>
    </xf>
    <xf numFmtId="169" fontId="0" fillId="38" borderId="23" xfId="0" applyNumberFormat="1" applyFill="1" applyBorder="1" applyAlignment="1">
      <alignment/>
    </xf>
    <xf numFmtId="49" fontId="7" fillId="36" borderId="24" xfId="0" applyNumberFormat="1" applyFont="1" applyFill="1" applyBorder="1" applyAlignment="1" quotePrefix="1">
      <alignment horizontal="right" vertical="center"/>
    </xf>
    <xf numFmtId="14" fontId="0" fillId="33" borderId="25" xfId="0" applyNumberFormat="1" applyFill="1" applyBorder="1" applyAlignment="1">
      <alignment/>
    </xf>
    <xf numFmtId="0" fontId="0" fillId="33" borderId="25" xfId="0" applyNumberFormat="1" applyFill="1" applyBorder="1" applyAlignment="1">
      <alignment/>
    </xf>
    <xf numFmtId="9" fontId="0" fillId="38" borderId="25" xfId="57" applyNumberFormat="1" applyFont="1" applyFill="1" applyBorder="1" applyAlignment="1">
      <alignment/>
    </xf>
    <xf numFmtId="169" fontId="0" fillId="38" borderId="25" xfId="57" applyNumberFormat="1" applyFont="1" applyFill="1" applyBorder="1" applyAlignment="1">
      <alignment horizontal="right"/>
    </xf>
    <xf numFmtId="169" fontId="0" fillId="38" borderId="26" xfId="57" applyNumberFormat="1" applyFont="1" applyFill="1" applyBorder="1" applyAlignment="1">
      <alignment horizontal="right"/>
    </xf>
    <xf numFmtId="169" fontId="0" fillId="38" borderId="25" xfId="0" applyNumberFormat="1" applyFill="1" applyBorder="1" applyAlignment="1">
      <alignment/>
    </xf>
    <xf numFmtId="169" fontId="0" fillId="38" borderId="26" xfId="0" applyNumberFormat="1" applyFill="1" applyBorder="1" applyAlignment="1">
      <alignment/>
    </xf>
    <xf numFmtId="169" fontId="0" fillId="38" borderId="23" xfId="0" applyNumberFormat="1" applyFill="1" applyBorder="1" applyAlignment="1">
      <alignment vertical="center"/>
    </xf>
    <xf numFmtId="14" fontId="0" fillId="33" borderId="27" xfId="0" applyNumberFormat="1" applyFill="1" applyBorder="1" applyAlignment="1">
      <alignment/>
    </xf>
    <xf numFmtId="14" fontId="0" fillId="33" borderId="28" xfId="0" applyNumberFormat="1" applyFill="1" applyBorder="1" applyAlignment="1">
      <alignment/>
    </xf>
    <xf numFmtId="14" fontId="0" fillId="33" borderId="29" xfId="0" applyNumberFormat="1" applyFill="1" applyBorder="1" applyAlignment="1">
      <alignment/>
    </xf>
    <xf numFmtId="169" fontId="0" fillId="38" borderId="30" xfId="0" applyNumberFormat="1" applyFill="1" applyBorder="1" applyAlignment="1">
      <alignment horizontal="right" vertical="center"/>
    </xf>
    <xf numFmtId="2" fontId="0" fillId="38" borderId="25" xfId="0" applyNumberFormat="1" applyFill="1" applyBorder="1" applyAlignment="1">
      <alignment horizontal="right" vertical="center"/>
    </xf>
    <xf numFmtId="2" fontId="0" fillId="38" borderId="26" xfId="0" applyNumberFormat="1" applyFill="1" applyBorder="1" applyAlignment="1">
      <alignment horizontal="right" vertical="center"/>
    </xf>
    <xf numFmtId="0" fontId="7" fillId="36" borderId="31" xfId="0" applyFont="1" applyFill="1" applyBorder="1" applyAlignment="1">
      <alignment/>
    </xf>
    <xf numFmtId="0" fontId="7" fillId="36" borderId="30" xfId="0" applyFont="1" applyFill="1" applyBorder="1" applyAlignment="1">
      <alignment horizontal="center"/>
    </xf>
    <xf numFmtId="9" fontId="0" fillId="38" borderId="21" xfId="57" applyNumberFormat="1" applyFont="1" applyFill="1" applyBorder="1" applyAlignment="1">
      <alignment/>
    </xf>
    <xf numFmtId="9" fontId="0" fillId="38" borderId="25" xfId="57" applyNumberFormat="1" applyFill="1" applyBorder="1" applyAlignment="1">
      <alignment/>
    </xf>
    <xf numFmtId="169" fontId="0" fillId="38" borderId="25" xfId="0" applyNumberFormat="1" applyFill="1" applyBorder="1" applyAlignment="1">
      <alignment horizontal="right" vertical="center"/>
    </xf>
    <xf numFmtId="169" fontId="0" fillId="38" borderId="26" xfId="0" applyNumberFormat="1" applyFill="1" applyBorder="1" applyAlignment="1">
      <alignment horizontal="right" vertical="center"/>
    </xf>
    <xf numFmtId="49" fontId="7" fillId="36" borderId="32" xfId="0" applyNumberFormat="1" applyFont="1" applyFill="1" applyBorder="1" applyAlignment="1">
      <alignment horizontal="right"/>
    </xf>
    <xf numFmtId="49" fontId="7" fillId="36" borderId="33" xfId="0" applyNumberFormat="1" applyFont="1" applyFill="1" applyBorder="1" applyAlignment="1">
      <alignment horizontal="right"/>
    </xf>
    <xf numFmtId="14" fontId="0" fillId="33" borderId="21" xfId="0" applyNumberFormat="1" applyFill="1" applyBorder="1" applyAlignment="1">
      <alignment/>
    </xf>
    <xf numFmtId="0" fontId="0" fillId="33" borderId="21" xfId="0" applyNumberFormat="1" applyFill="1" applyBorder="1" applyAlignment="1">
      <alignment/>
    </xf>
    <xf numFmtId="49" fontId="7" fillId="36" borderId="34" xfId="0" applyNumberFormat="1" applyFont="1" applyFill="1" applyBorder="1" applyAlignment="1">
      <alignment horizontal="right"/>
    </xf>
    <xf numFmtId="9" fontId="0" fillId="38" borderId="25" xfId="57" applyNumberFormat="1" applyFont="1" applyFill="1" applyBorder="1" applyAlignment="1">
      <alignment/>
    </xf>
    <xf numFmtId="9" fontId="0" fillId="38" borderId="21" xfId="57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" fontId="0" fillId="33" borderId="36" xfId="0" applyNumberForma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right" vertical="center"/>
    </xf>
    <xf numFmtId="49" fontId="7" fillId="36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7" fillId="36" borderId="19" xfId="0" applyNumberFormat="1" applyFont="1" applyFill="1" applyBorder="1" applyAlignment="1" quotePrefix="1">
      <alignment horizontal="right" vertical="center"/>
    </xf>
    <xf numFmtId="49" fontId="7" fillId="36" borderId="24" xfId="0" applyNumberFormat="1" applyFont="1" applyFill="1" applyBorder="1" applyAlignment="1" quotePrefix="1">
      <alignment horizontal="right" vertical="center"/>
    </xf>
    <xf numFmtId="14" fontId="0" fillId="33" borderId="20" xfId="0" applyNumberFormat="1" applyFill="1" applyBorder="1" applyAlignment="1">
      <alignment horizontal="left" vertical="center"/>
    </xf>
    <xf numFmtId="14" fontId="0" fillId="33" borderId="41" xfId="0" applyNumberFormat="1" applyFill="1" applyBorder="1" applyAlignment="1">
      <alignment horizontal="left" vertical="center"/>
    </xf>
    <xf numFmtId="49" fontId="7" fillId="36" borderId="31" xfId="0" applyNumberFormat="1" applyFont="1" applyFill="1" applyBorder="1" applyAlignment="1" quotePrefix="1">
      <alignment horizontal="right" vertical="center"/>
    </xf>
    <xf numFmtId="14" fontId="0" fillId="33" borderId="20" xfId="0" applyNumberFormat="1" applyFill="1" applyBorder="1" applyAlignment="1">
      <alignment horizontal="left" vertical="center" wrapText="1"/>
    </xf>
    <xf numFmtId="14" fontId="0" fillId="33" borderId="17" xfId="0" applyNumberFormat="1" applyFill="1" applyBorder="1" applyAlignment="1">
      <alignment horizontal="left" vertical="center" wrapText="1"/>
    </xf>
    <xf numFmtId="14" fontId="0" fillId="33" borderId="41" xfId="0" applyNumberFormat="1" applyFill="1" applyBorder="1" applyAlignment="1">
      <alignment horizontal="left" vertical="center" wrapText="1"/>
    </xf>
    <xf numFmtId="169" fontId="0" fillId="38" borderId="30" xfId="0" applyNumberFormat="1" applyFill="1" applyBorder="1" applyAlignment="1">
      <alignment horizontal="right" vertical="center"/>
    </xf>
    <xf numFmtId="169" fontId="0" fillId="38" borderId="42" xfId="0" applyNumberFormat="1" applyFill="1" applyBorder="1" applyAlignment="1">
      <alignment horizontal="right" vertical="center"/>
    </xf>
    <xf numFmtId="169" fontId="0" fillId="38" borderId="11" xfId="0" applyNumberFormat="1" applyFill="1" applyBorder="1" applyAlignment="1">
      <alignment horizontal="right" vertical="center"/>
    </xf>
    <xf numFmtId="169" fontId="0" fillId="38" borderId="17" xfId="0" applyNumberFormat="1" applyFill="1" applyBorder="1" applyAlignment="1">
      <alignment horizontal="right" vertical="center"/>
    </xf>
    <xf numFmtId="169" fontId="0" fillId="38" borderId="43" xfId="0" applyNumberFormat="1" applyFill="1" applyBorder="1" applyAlignment="1">
      <alignment horizontal="right" vertical="center"/>
    </xf>
    <xf numFmtId="169" fontId="0" fillId="38" borderId="12" xfId="0" applyNumberFormat="1" applyFill="1" applyBorder="1" applyAlignment="1">
      <alignment horizontal="right" vertical="center"/>
    </xf>
    <xf numFmtId="14" fontId="0" fillId="33" borderId="20" xfId="0" applyNumberFormat="1" applyFont="1" applyFill="1" applyBorder="1" applyAlignment="1">
      <alignment horizontal="left" vertical="center" wrapText="1"/>
    </xf>
    <xf numFmtId="49" fontId="7" fillId="36" borderId="24" xfId="0" applyNumberFormat="1" applyFont="1" applyFill="1" applyBorder="1" applyAlignment="1">
      <alignment horizontal="center"/>
    </xf>
    <xf numFmtId="49" fontId="7" fillId="36" borderId="41" xfId="0" applyNumberFormat="1" applyFont="1" applyFill="1" applyBorder="1" applyAlignment="1">
      <alignment horizontal="center"/>
    </xf>
    <xf numFmtId="49" fontId="7" fillId="36" borderId="44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169" fontId="0" fillId="38" borderId="20" xfId="0" applyNumberFormat="1" applyFill="1" applyBorder="1" applyAlignment="1">
      <alignment horizontal="right" vertical="center"/>
    </xf>
    <xf numFmtId="169" fontId="0" fillId="38" borderId="41" xfId="0" applyNumberFormat="1" applyFill="1" applyBorder="1" applyAlignment="1">
      <alignment horizontal="right" vertical="center"/>
    </xf>
    <xf numFmtId="169" fontId="0" fillId="38" borderId="48" xfId="0" applyNumberFormat="1" applyFill="1" applyBorder="1" applyAlignment="1">
      <alignment horizontal="right" vertical="center"/>
    </xf>
    <xf numFmtId="169" fontId="0" fillId="38" borderId="44" xfId="0" applyNumberFormat="1" applyFill="1" applyBorder="1" applyAlignment="1">
      <alignment horizontal="right" vertical="center"/>
    </xf>
    <xf numFmtId="14" fontId="0" fillId="33" borderId="17" xfId="0" applyNumberFormat="1" applyFill="1" applyBorder="1" applyAlignment="1">
      <alignment horizontal="left" vertical="center"/>
    </xf>
    <xf numFmtId="49" fontId="7" fillId="36" borderId="19" xfId="0" applyNumberFormat="1" applyFont="1" applyFill="1" applyBorder="1" applyAlignment="1">
      <alignment horizontal="right" vertical="center"/>
    </xf>
    <xf numFmtId="49" fontId="7" fillId="36" borderId="31" xfId="0" applyNumberFormat="1" applyFont="1" applyFill="1" applyBorder="1" applyAlignment="1">
      <alignment horizontal="right" vertical="center"/>
    </xf>
    <xf numFmtId="49" fontId="7" fillId="36" borderId="24" xfId="0" applyNumberFormat="1" applyFont="1" applyFill="1" applyBorder="1" applyAlignment="1">
      <alignment horizontal="right" vertical="center"/>
    </xf>
    <xf numFmtId="0" fontId="6" fillId="33" borderId="4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169" fontId="7" fillId="3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3"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ill>
        <patternFill>
          <bgColor indexed="8"/>
        </patternFill>
      </fill>
    </dxf>
    <dxf>
      <fill>
        <patternFill>
          <bgColor indexed="63"/>
        </patternFill>
      </fill>
    </dxf>
    <dxf>
      <font>
        <color auto="1"/>
      </font>
      <fill>
        <patternFill>
          <bgColor indexed="8"/>
        </patternFill>
      </fill>
    </dxf>
    <dxf>
      <fill>
        <patternFill>
          <bgColor indexed="63"/>
        </patternFill>
      </fill>
    </dxf>
    <dxf>
      <font>
        <color auto="1"/>
      </font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auto="1"/>
      </font>
      <fill>
        <patternFill>
          <bgColor indexed="8"/>
        </patternFill>
      </fill>
    </dxf>
    <dxf>
      <font>
        <color auto="1"/>
      </font>
      <fill>
        <patternFill>
          <bgColor indexed="8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323850</xdr:colOff>
      <xdr:row>5</xdr:row>
      <xdr:rowOff>133350</xdr:rowOff>
    </xdr:to>
    <xdr:pic>
      <xdr:nvPicPr>
        <xdr:cNvPr id="1" name="Picture 8" descr="hh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0</xdr:row>
      <xdr:rowOff>133350</xdr:rowOff>
    </xdr:from>
    <xdr:to>
      <xdr:col>15</xdr:col>
      <xdr:colOff>0</xdr:colOff>
      <xdr:row>5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33350"/>
          <a:ext cx="2009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628650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8"/>
  <sheetViews>
    <sheetView zoomScalePageLayoutView="0" workbookViewId="0" topLeftCell="A10">
      <selection activeCell="H39" sqref="H39"/>
    </sheetView>
  </sheetViews>
  <sheetFormatPr defaultColWidth="9.140625" defaultRowHeight="12.75"/>
  <cols>
    <col min="1" max="4" width="9.140625" style="1" customWidth="1"/>
    <col min="5" max="5" width="8.28125" style="1" customWidth="1"/>
    <col min="6" max="6" width="6.8515625" style="1" customWidth="1"/>
    <col min="7" max="13" width="9.140625" style="1" customWidth="1"/>
    <col min="14" max="14" width="24.140625" style="1" customWidth="1"/>
    <col min="15" max="16384" width="9.140625" style="1" customWidth="1"/>
  </cols>
  <sheetData>
    <row r="1" ht="12.75">
      <c r="A1"/>
    </row>
    <row r="2" ht="12.75"/>
    <row r="3" ht="12.75"/>
    <row r="4" ht="12.75"/>
    <row r="5" ht="12.75"/>
    <row r="6" ht="12.75"/>
    <row r="7" s="14" customFormat="1" ht="12.75"/>
    <row r="8" s="15" customFormat="1" ht="12.75"/>
    <row r="13" ht="20.25">
      <c r="B13" s="2" t="s">
        <v>17</v>
      </c>
    </row>
    <row r="14" ht="20.25">
      <c r="B14" s="2" t="s">
        <v>530</v>
      </c>
    </row>
    <row r="16" ht="20.25">
      <c r="B16" s="2" t="s">
        <v>561</v>
      </c>
    </row>
    <row r="17" ht="12.75">
      <c r="B17" s="10" t="s">
        <v>562</v>
      </c>
    </row>
    <row r="18" ht="12.75"/>
    <row r="19" ht="12.75">
      <c r="B19" s="6" t="s">
        <v>524</v>
      </c>
    </row>
    <row r="20" ht="12.75">
      <c r="H20"/>
    </row>
    <row r="21" ht="12.75">
      <c r="B21" s="1" t="s">
        <v>529</v>
      </c>
    </row>
    <row r="25" spans="3:13" ht="12.75">
      <c r="C25" s="131" t="s">
        <v>18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</row>
    <row r="26" spans="3:13" ht="12.75">
      <c r="C26" s="132" t="s">
        <v>599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4"/>
    </row>
    <row r="27" spans="3:13" ht="12.75">
      <c r="C27" s="135"/>
      <c r="D27" s="136"/>
      <c r="E27" s="136"/>
      <c r="F27" s="136"/>
      <c r="G27" s="136"/>
      <c r="H27" s="136"/>
      <c r="I27" s="136"/>
      <c r="J27" s="136"/>
      <c r="K27" s="136"/>
      <c r="L27" s="136"/>
      <c r="M27" s="137"/>
    </row>
    <row r="28" spans="3:13" ht="12.75">
      <c r="C28" s="135"/>
      <c r="D28" s="136"/>
      <c r="E28" s="136"/>
      <c r="F28" s="136"/>
      <c r="G28" s="136"/>
      <c r="H28" s="136"/>
      <c r="I28" s="136"/>
      <c r="J28" s="136"/>
      <c r="K28" s="136"/>
      <c r="L28" s="136"/>
      <c r="M28" s="137"/>
    </row>
    <row r="29" spans="3:13" ht="12.75">
      <c r="C29" s="135"/>
      <c r="D29" s="136"/>
      <c r="E29" s="136"/>
      <c r="F29" s="136"/>
      <c r="G29" s="136"/>
      <c r="H29" s="136"/>
      <c r="I29" s="136"/>
      <c r="J29" s="136"/>
      <c r="K29" s="136"/>
      <c r="L29" s="136"/>
      <c r="M29" s="137"/>
    </row>
    <row r="30" spans="3:13" ht="12.75"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40"/>
    </row>
    <row r="32" spans="3:13" ht="12.75">
      <c r="C32" s="131" t="s">
        <v>606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3:6" ht="12.75">
      <c r="C33" s="141" t="s">
        <v>604</v>
      </c>
      <c r="D33" s="142"/>
      <c r="E33" s="142"/>
      <c r="F33" s="122">
        <f>System!D23</f>
        <v>200</v>
      </c>
    </row>
    <row r="34" spans="3:6" ht="12.75">
      <c r="C34" s="127" t="s">
        <v>565</v>
      </c>
      <c r="D34" s="128"/>
      <c r="E34" s="128"/>
      <c r="F34" s="123">
        <f>Staff!E29</f>
        <v>0</v>
      </c>
    </row>
    <row r="35" spans="3:6" ht="12.75">
      <c r="C35" s="127" t="s">
        <v>602</v>
      </c>
      <c r="D35" s="128"/>
      <c r="E35" s="128"/>
      <c r="F35" s="123">
        <f>'2 Contamination Screening'!D28+'2 Contamination Screening'!D29+'2 Contamination Screening'!E29+'2 Contamination Screening'!F29+'3 Wash'!D51+'3 Wash'!E51+'3 Wash'!F51+'3 Wash'!D52+'3 Wash'!E52+'3 Wash'!F52+'3 Wash'!D53+'3 Wash'!E53+'3 Wash'!F53+'3 Wash'!D55+'3 Wash'!E55+'3 Wash'!F55</f>
        <v>0</v>
      </c>
    </row>
    <row r="36" spans="3:6" ht="12.75">
      <c r="C36" s="127" t="s">
        <v>603</v>
      </c>
      <c r="D36" s="128"/>
      <c r="E36" s="128"/>
      <c r="F36" s="123">
        <f>'2 Contamination Screening'!D30+'2 Contamination Screening'!E30+'2 Contamination Screening'!F30+'3 Wash'!D54+'3 Wash'!E54+'3 Wash'!F54</f>
        <v>0</v>
      </c>
    </row>
    <row r="37" spans="3:6" ht="12.75">
      <c r="C37" s="127" t="s">
        <v>605</v>
      </c>
      <c r="D37" s="128"/>
      <c r="E37" s="128"/>
      <c r="F37" s="126">
        <f>Results!D13</f>
        <v>0</v>
      </c>
    </row>
    <row r="38" spans="3:6" ht="12.75">
      <c r="C38" s="129" t="s">
        <v>612</v>
      </c>
      <c r="D38" s="130"/>
      <c r="E38" s="130"/>
      <c r="F38" s="124">
        <f>Results!D32</f>
        <v>0</v>
      </c>
    </row>
  </sheetData>
  <sheetProtection/>
  <mergeCells count="9">
    <mergeCell ref="C36:E36"/>
    <mergeCell ref="C37:E37"/>
    <mergeCell ref="C38:E38"/>
    <mergeCell ref="C25:M25"/>
    <mergeCell ref="C26:M30"/>
    <mergeCell ref="C32:M32"/>
    <mergeCell ref="C33:E33"/>
    <mergeCell ref="C34:E34"/>
    <mergeCell ref="C35:E35"/>
  </mergeCells>
  <printOptions/>
  <pageMargins left="0.75" right="0.75" top="1" bottom="1" header="0.5" footer="0.5"/>
  <pageSetup fitToHeight="1" fitToWidth="1" horizontalDpi="300" verticalDpi="300" orientation="landscape" scale="90" r:id="rId4"/>
  <drawing r:id="rId3"/>
  <legacyDrawing r:id="rId2"/>
  <oleObjects>
    <oleObject progId="Visio.Drawing.11" shapeId="5341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0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" width="9.7109375" style="1" customWidth="1"/>
    <col min="3" max="3" width="36.7109375" style="1" customWidth="1"/>
    <col min="4" max="7" width="12.7109375" style="1" customWidth="1"/>
    <col min="8" max="16384" width="9.140625" style="1" customWidth="1"/>
  </cols>
  <sheetData>
    <row r="1" ht="12.75">
      <c r="A1"/>
    </row>
    <row r="4" s="14" customFormat="1" ht="12.75"/>
    <row r="5" s="15" customFormat="1" ht="12.75"/>
    <row r="7" ht="15.75">
      <c r="B7" s="3" t="s">
        <v>323</v>
      </c>
    </row>
    <row r="10" spans="3:7" ht="12.75">
      <c r="C10" s="153" t="s">
        <v>16</v>
      </c>
      <c r="D10" s="154"/>
      <c r="E10" s="154"/>
      <c r="F10" s="154"/>
      <c r="G10" s="155"/>
    </row>
    <row r="11" spans="3:7" ht="12.75">
      <c r="C11" s="16" t="s">
        <v>242</v>
      </c>
      <c r="D11" s="156" t="s">
        <v>242</v>
      </c>
      <c r="E11" s="156"/>
      <c r="F11" s="156"/>
      <c r="G11" s="156"/>
    </row>
    <row r="12" spans="3:7" ht="12.75">
      <c r="C12" s="18" t="s">
        <v>243</v>
      </c>
      <c r="D12" s="17" t="s">
        <v>12</v>
      </c>
      <c r="E12" s="17" t="s">
        <v>13</v>
      </c>
      <c r="F12" s="17" t="s">
        <v>2</v>
      </c>
      <c r="G12" s="17" t="s">
        <v>4</v>
      </c>
    </row>
    <row r="13" spans="3:7" ht="12.75">
      <c r="C13" s="4" t="str">
        <f>Staff!C13</f>
        <v>Initial Sorting Staff</v>
      </c>
      <c r="D13" s="77">
        <f>Outputs!C45</f>
        <v>0</v>
      </c>
      <c r="E13" s="77">
        <f>Outputs!D45</f>
        <v>0</v>
      </c>
      <c r="F13" s="77">
        <f>Outputs!E45</f>
        <v>0</v>
      </c>
      <c r="G13" s="77">
        <f>Outputs!F45</f>
        <v>0</v>
      </c>
    </row>
    <row r="14" spans="3:7" ht="12.75">
      <c r="C14" s="4" t="str">
        <f>Staff!C14</f>
        <v>Contamination Screening Staff</v>
      </c>
      <c r="D14" s="77">
        <f>Outputs!C46</f>
        <v>0</v>
      </c>
      <c r="E14" s="77">
        <f>Outputs!D46</f>
        <v>0</v>
      </c>
      <c r="F14" s="77">
        <f>Outputs!E46</f>
        <v>0</v>
      </c>
      <c r="G14" s="77">
        <f>Outputs!F46</f>
        <v>0</v>
      </c>
    </row>
    <row r="15" spans="3:7" ht="12.75">
      <c r="C15" s="4" t="str">
        <f>Staff!C15</f>
        <v>Wash Staff</v>
      </c>
      <c r="D15" s="77">
        <f>Outputs!C47</f>
        <v>0</v>
      </c>
      <c r="E15" s="77">
        <f>Outputs!D47</f>
        <v>0</v>
      </c>
      <c r="F15" s="77">
        <f>Outputs!E47</f>
        <v>0</v>
      </c>
      <c r="G15" s="77">
        <f>Outputs!F47</f>
        <v>0</v>
      </c>
    </row>
    <row r="16" spans="3:7" ht="12.75">
      <c r="C16" s="4" t="str">
        <f>Staff!C16</f>
        <v>Registration Staff</v>
      </c>
      <c r="D16" s="77">
        <f>Outputs!C48</f>
        <v>0</v>
      </c>
      <c r="E16" s="77">
        <f>Outputs!D48</f>
        <v>0</v>
      </c>
      <c r="F16" s="77">
        <f>Outputs!E48</f>
        <v>0</v>
      </c>
      <c r="G16" s="77">
        <f>Outputs!F48</f>
        <v>0</v>
      </c>
    </row>
    <row r="17" spans="3:7" ht="12.75">
      <c r="C17" s="4" t="str">
        <f>Staff!C17</f>
        <v>Radiation Dose Assessment Staff</v>
      </c>
      <c r="D17" s="77">
        <f>Outputs!C49</f>
        <v>0</v>
      </c>
      <c r="E17" s="77">
        <f>Outputs!D49</f>
        <v>0</v>
      </c>
      <c r="F17" s="77">
        <f>Outputs!E49</f>
        <v>0</v>
      </c>
      <c r="G17" s="77">
        <f>Outputs!F49</f>
        <v>0</v>
      </c>
    </row>
    <row r="18" spans="3:7" ht="12.75">
      <c r="C18" s="4" t="str">
        <f>Staff!C18</f>
        <v>Discharge Staff</v>
      </c>
      <c r="D18" s="77">
        <f>Outputs!C50</f>
        <v>0</v>
      </c>
      <c r="E18" s="77">
        <f>Outputs!D50</f>
        <v>0</v>
      </c>
      <c r="F18" s="77">
        <f>Outputs!E50</f>
        <v>0</v>
      </c>
      <c r="G18" s="77">
        <f>Outputs!F50</f>
        <v>0</v>
      </c>
    </row>
    <row r="19" spans="3:7" ht="12.75">
      <c r="C19" s="4" t="str">
        <f>Staff!C19</f>
        <v>Not Used</v>
      </c>
      <c r="D19" s="77">
        <f>Outputs!C51</f>
        <v>0</v>
      </c>
      <c r="E19" s="77">
        <f>Outputs!D51</f>
        <v>0</v>
      </c>
      <c r="F19" s="77">
        <f>Outputs!E51</f>
        <v>0</v>
      </c>
      <c r="G19" s="77">
        <f>Outputs!F51</f>
        <v>0</v>
      </c>
    </row>
    <row r="20" spans="3:7" ht="12.75">
      <c r="C20" s="4" t="str">
        <f>Staff!C20</f>
        <v>Not Used</v>
      </c>
      <c r="D20" s="77">
        <f>Outputs!C52</f>
        <v>0</v>
      </c>
      <c r="E20" s="77">
        <f>Outputs!D52</f>
        <v>0</v>
      </c>
      <c r="F20" s="77">
        <f>Outputs!E52</f>
        <v>0</v>
      </c>
      <c r="G20" s="77">
        <f>Outputs!F52</f>
        <v>0</v>
      </c>
    </row>
    <row r="21" spans="3:7" ht="12.75">
      <c r="C21" s="4" t="str">
        <f>Staff!C21</f>
        <v>Not Used</v>
      </c>
      <c r="D21" s="77">
        <f>Outputs!C53</f>
        <v>0</v>
      </c>
      <c r="E21" s="77">
        <f>Outputs!D53</f>
        <v>0</v>
      </c>
      <c r="F21" s="77">
        <f>Outputs!E53</f>
        <v>0</v>
      </c>
      <c r="G21" s="77">
        <f>Outputs!F53</f>
        <v>0</v>
      </c>
    </row>
    <row r="22" spans="3:7" ht="12.75">
      <c r="C22" s="4" t="str">
        <f>Staff!C22</f>
        <v>Not Used</v>
      </c>
      <c r="D22" s="77">
        <f>Outputs!C54</f>
        <v>0</v>
      </c>
      <c r="E22" s="77">
        <f>Outputs!D54</f>
        <v>0</v>
      </c>
      <c r="F22" s="77">
        <f>Outputs!E54</f>
        <v>0</v>
      </c>
      <c r="G22" s="77">
        <f>Outputs!F54</f>
        <v>0</v>
      </c>
    </row>
    <row r="23" spans="3:7" ht="12.75">
      <c r="C23" s="4" t="str">
        <f>Staff!C23</f>
        <v>Not Used</v>
      </c>
      <c r="D23" s="77">
        <f>Outputs!C55</f>
        <v>0</v>
      </c>
      <c r="E23" s="77">
        <f>Outputs!D55</f>
        <v>0</v>
      </c>
      <c r="F23" s="77">
        <f>Outputs!E55</f>
        <v>0</v>
      </c>
      <c r="G23" s="77">
        <f>Outputs!F55</f>
        <v>0</v>
      </c>
    </row>
    <row r="24" spans="3:7" ht="12.75">
      <c r="C24" s="4" t="str">
        <f>Staff!C24</f>
        <v>Not Used</v>
      </c>
      <c r="D24" s="77">
        <f>Outputs!C56</f>
        <v>0</v>
      </c>
      <c r="E24" s="77">
        <f>Outputs!D56</f>
        <v>0</v>
      </c>
      <c r="F24" s="77">
        <f>Outputs!E56</f>
        <v>0</v>
      </c>
      <c r="G24" s="77">
        <f>Outputs!F56</f>
        <v>0</v>
      </c>
    </row>
    <row r="25" spans="3:7" ht="12.75">
      <c r="C25" s="4" t="str">
        <f>Staff!C25</f>
        <v>Not Used</v>
      </c>
      <c r="D25" s="77">
        <f>Outputs!C57</f>
        <v>0</v>
      </c>
      <c r="E25" s="77">
        <f>Outputs!D57</f>
        <v>0</v>
      </c>
      <c r="F25" s="77">
        <f>Outputs!E57</f>
        <v>0</v>
      </c>
      <c r="G25" s="77">
        <f>Outputs!F57</f>
        <v>0</v>
      </c>
    </row>
    <row r="26" spans="3:7" ht="12.75">
      <c r="C26" s="4" t="str">
        <f>Staff!C26</f>
        <v>Not Used</v>
      </c>
      <c r="D26" s="77">
        <f>Outputs!C58</f>
        <v>0</v>
      </c>
      <c r="E26" s="77">
        <f>Outputs!D58</f>
        <v>0</v>
      </c>
      <c r="F26" s="77">
        <f>Outputs!E58</f>
        <v>0</v>
      </c>
      <c r="G26" s="77">
        <f>Outputs!F58</f>
        <v>0</v>
      </c>
    </row>
    <row r="27" spans="3:7" ht="12.75">
      <c r="C27" s="4" t="str">
        <f>Staff!C27</f>
        <v>Not Used</v>
      </c>
      <c r="D27" s="77">
        <f>Outputs!C59</f>
        <v>0</v>
      </c>
      <c r="E27" s="77">
        <f>Outputs!D59</f>
        <v>0</v>
      </c>
      <c r="F27" s="77">
        <f>Outputs!E59</f>
        <v>0</v>
      </c>
      <c r="G27" s="77">
        <f>Outputs!F59</f>
        <v>0</v>
      </c>
    </row>
    <row r="28" spans="3:7" ht="12.75">
      <c r="C28" s="16" t="s">
        <v>250</v>
      </c>
      <c r="D28" s="156" t="s">
        <v>241</v>
      </c>
      <c r="E28" s="156"/>
      <c r="F28" s="156"/>
      <c r="G28" s="156"/>
    </row>
    <row r="29" spans="3:7" ht="12.75">
      <c r="C29" s="18" t="s">
        <v>243</v>
      </c>
      <c r="D29" s="17" t="s">
        <v>12</v>
      </c>
      <c r="E29" s="17" t="s">
        <v>13</v>
      </c>
      <c r="F29" s="17" t="s">
        <v>2</v>
      </c>
      <c r="G29" s="17" t="s">
        <v>4</v>
      </c>
    </row>
    <row r="30" spans="3:7" ht="12.75">
      <c r="C30" s="5" t="s">
        <v>423</v>
      </c>
      <c r="D30" s="78">
        <f>Outputs!C37</f>
        <v>0</v>
      </c>
      <c r="E30" s="78">
        <f>Outputs!D37</f>
        <v>0</v>
      </c>
      <c r="F30" s="78">
        <f>Outputs!E37</f>
        <v>0</v>
      </c>
      <c r="G30" s="78">
        <f>Outputs!F37</f>
        <v>0</v>
      </c>
    </row>
    <row r="31" spans="3:7" ht="12.75">
      <c r="C31" s="5" t="s">
        <v>424</v>
      </c>
      <c r="D31" s="78">
        <f>Outputs!C39</f>
        <v>0</v>
      </c>
      <c r="E31" s="78">
        <f>Outputs!D39</f>
        <v>0</v>
      </c>
      <c r="F31" s="78">
        <f>Outputs!E39</f>
        <v>0</v>
      </c>
      <c r="G31" s="78">
        <f>Outputs!F39</f>
        <v>0</v>
      </c>
    </row>
    <row r="32" spans="3:7" ht="12.75">
      <c r="C32" s="5" t="s">
        <v>425</v>
      </c>
      <c r="D32" s="78">
        <f>Outputs!C40</f>
        <v>0</v>
      </c>
      <c r="E32" s="78">
        <f>Outputs!D40</f>
        <v>0</v>
      </c>
      <c r="F32" s="78">
        <f>Outputs!E40</f>
        <v>0</v>
      </c>
      <c r="G32" s="78">
        <f>Outputs!F40</f>
        <v>0</v>
      </c>
    </row>
    <row r="33" spans="3:7" ht="12.75">
      <c r="C33" s="5" t="s">
        <v>246</v>
      </c>
      <c r="D33" s="78">
        <f>Outputs!C41</f>
        <v>0</v>
      </c>
      <c r="E33" s="78">
        <f>Outputs!D41</f>
        <v>0</v>
      </c>
      <c r="F33" s="78">
        <f>Outputs!E41</f>
        <v>0</v>
      </c>
      <c r="G33" s="78">
        <f>Outputs!F41</f>
        <v>0</v>
      </c>
    </row>
    <row r="34" spans="3:7" ht="12.75">
      <c r="C34" s="5" t="s">
        <v>247</v>
      </c>
      <c r="D34" s="78">
        <f>Outputs!C42</f>
        <v>0</v>
      </c>
      <c r="E34" s="78">
        <f>Outputs!D42</f>
        <v>0</v>
      </c>
      <c r="F34" s="78">
        <f>Outputs!E42</f>
        <v>0</v>
      </c>
      <c r="G34" s="78">
        <f>Outputs!F42</f>
        <v>0</v>
      </c>
    </row>
    <row r="35" spans="3:7" ht="12.75">
      <c r="C35" s="5" t="s">
        <v>248</v>
      </c>
      <c r="D35" s="78">
        <f>Outputs!C43</f>
        <v>0</v>
      </c>
      <c r="E35" s="78">
        <f>Outputs!D43</f>
        <v>0</v>
      </c>
      <c r="F35" s="78">
        <f>Outputs!E43</f>
        <v>0</v>
      </c>
      <c r="G35" s="78">
        <f>Outputs!F43</f>
        <v>0</v>
      </c>
    </row>
    <row r="36" spans="3:7" ht="12.75">
      <c r="C36" s="5" t="s">
        <v>249</v>
      </c>
      <c r="D36" s="78">
        <f>Outputs!C44</f>
        <v>0</v>
      </c>
      <c r="E36" s="78">
        <f>Outputs!D44</f>
        <v>0</v>
      </c>
      <c r="F36" s="78">
        <f>Outputs!E44</f>
        <v>0</v>
      </c>
      <c r="G36" s="78">
        <f>Outputs!F44</f>
        <v>0</v>
      </c>
    </row>
    <row r="37" spans="3:7" ht="12.75">
      <c r="C37" s="16" t="s">
        <v>256</v>
      </c>
      <c r="D37" s="156" t="s">
        <v>241</v>
      </c>
      <c r="E37" s="156"/>
      <c r="F37" s="156"/>
      <c r="G37" s="156"/>
    </row>
    <row r="38" spans="3:7" ht="12.75">
      <c r="C38" s="18" t="s">
        <v>243</v>
      </c>
      <c r="D38" s="17" t="s">
        <v>12</v>
      </c>
      <c r="E38" s="17" t="s">
        <v>13</v>
      </c>
      <c r="F38" s="17" t="s">
        <v>2</v>
      </c>
      <c r="G38" s="17" t="s">
        <v>4</v>
      </c>
    </row>
    <row r="39" spans="3:7" ht="12.75">
      <c r="C39" s="5" t="s">
        <v>500</v>
      </c>
      <c r="D39" s="78">
        <f>Outputs!C31</f>
        <v>0</v>
      </c>
      <c r="E39" s="78">
        <f>Outputs!D31</f>
        <v>0</v>
      </c>
      <c r="F39" s="78">
        <f>Outputs!E31</f>
        <v>0</v>
      </c>
      <c r="G39" s="78">
        <f>Outputs!F31</f>
        <v>0</v>
      </c>
    </row>
    <row r="40" spans="3:7" ht="12.75">
      <c r="C40" s="5" t="s">
        <v>501</v>
      </c>
      <c r="D40" s="78">
        <f>Outputs!C32</f>
        <v>0</v>
      </c>
      <c r="E40" s="78">
        <f>Outputs!D32</f>
        <v>0</v>
      </c>
      <c r="F40" s="78">
        <f>Outputs!E32</f>
        <v>0</v>
      </c>
      <c r="G40" s="78">
        <f>Outputs!F32</f>
        <v>0</v>
      </c>
    </row>
    <row r="41" spans="3:7" ht="12.75">
      <c r="C41" s="5" t="s">
        <v>252</v>
      </c>
      <c r="D41" s="78">
        <f>Outputs!C33</f>
        <v>0</v>
      </c>
      <c r="E41" s="78">
        <f>Outputs!D33</f>
        <v>0</v>
      </c>
      <c r="F41" s="78">
        <f>Outputs!E33</f>
        <v>0</v>
      </c>
      <c r="G41" s="78">
        <f>Outputs!F33</f>
        <v>0</v>
      </c>
    </row>
    <row r="42" spans="3:7" ht="12.75">
      <c r="C42" s="5" t="s">
        <v>253</v>
      </c>
      <c r="D42" s="78">
        <f>Outputs!C34</f>
        <v>0</v>
      </c>
      <c r="E42" s="78">
        <f>Outputs!D34</f>
        <v>0</v>
      </c>
      <c r="F42" s="78">
        <f>Outputs!E34</f>
        <v>0</v>
      </c>
      <c r="G42" s="78">
        <f>Outputs!F34</f>
        <v>0</v>
      </c>
    </row>
    <row r="43" spans="3:7" ht="12.75">
      <c r="C43" s="5" t="s">
        <v>254</v>
      </c>
      <c r="D43" s="78">
        <f>Outputs!C35</f>
        <v>0</v>
      </c>
      <c r="E43" s="78">
        <f>Outputs!D35</f>
        <v>0</v>
      </c>
      <c r="F43" s="78">
        <f>Outputs!E35</f>
        <v>0</v>
      </c>
      <c r="G43" s="78">
        <f>Outputs!F35</f>
        <v>0</v>
      </c>
    </row>
    <row r="44" spans="3:7" ht="12.75">
      <c r="C44" s="5" t="s">
        <v>255</v>
      </c>
      <c r="D44" s="78">
        <f>Outputs!C36</f>
        <v>0</v>
      </c>
      <c r="E44" s="78">
        <f>Outputs!D36</f>
        <v>0</v>
      </c>
      <c r="F44" s="78">
        <f>Outputs!E36</f>
        <v>0</v>
      </c>
      <c r="G44" s="78">
        <f>Outputs!F36</f>
        <v>0</v>
      </c>
    </row>
    <row r="45" spans="3:7" ht="12.75">
      <c r="C45" s="5" t="s">
        <v>503</v>
      </c>
      <c r="D45" s="78">
        <f>Outputs!C128</f>
        <v>0</v>
      </c>
      <c r="E45" s="78">
        <f>Outputs!D128</f>
        <v>0</v>
      </c>
      <c r="F45" s="78">
        <f>Outputs!E128</f>
        <v>0</v>
      </c>
      <c r="G45" s="78">
        <f>Outputs!F128</f>
        <v>0</v>
      </c>
    </row>
    <row r="46" spans="3:7" ht="12.75">
      <c r="C46" s="5" t="s">
        <v>504</v>
      </c>
      <c r="D46" s="78">
        <f>Outputs!C129</f>
        <v>0</v>
      </c>
      <c r="E46" s="78">
        <f>Outputs!D129</f>
        <v>0</v>
      </c>
      <c r="F46" s="78">
        <f>Outputs!E129</f>
        <v>0</v>
      </c>
      <c r="G46" s="78">
        <f>Outputs!F129</f>
        <v>0</v>
      </c>
    </row>
    <row r="47" spans="3:7" ht="12.75">
      <c r="C47" s="5" t="s">
        <v>505</v>
      </c>
      <c r="D47" s="78">
        <f>Outputs!C130</f>
        <v>0</v>
      </c>
      <c r="E47" s="78">
        <f>Outputs!D130</f>
        <v>0</v>
      </c>
      <c r="F47" s="78">
        <f>Outputs!E130</f>
        <v>0</v>
      </c>
      <c r="G47" s="78">
        <f>Outputs!F130</f>
        <v>0</v>
      </c>
    </row>
    <row r="48" spans="3:7" ht="12.75">
      <c r="C48" s="5" t="s">
        <v>515</v>
      </c>
      <c r="D48" s="78">
        <f>Outputs!C131</f>
        <v>0</v>
      </c>
      <c r="E48" s="78">
        <f>Outputs!D131</f>
        <v>0</v>
      </c>
      <c r="F48" s="78">
        <f>Outputs!E131</f>
        <v>0</v>
      </c>
      <c r="G48" s="78">
        <f>Outputs!F131</f>
        <v>0</v>
      </c>
    </row>
    <row r="49" spans="3:7" ht="12.75">
      <c r="C49" s="5" t="s">
        <v>516</v>
      </c>
      <c r="D49" s="78">
        <f>Outputs!C132</f>
        <v>0</v>
      </c>
      <c r="E49" s="78">
        <f>Outputs!D132</f>
        <v>0</v>
      </c>
      <c r="F49" s="78">
        <f>Outputs!E132</f>
        <v>0</v>
      </c>
      <c r="G49" s="78">
        <f>Outputs!F132</f>
        <v>0</v>
      </c>
    </row>
    <row r="50" spans="3:7" ht="12.75">
      <c r="C50" s="5" t="s">
        <v>517</v>
      </c>
      <c r="D50" s="78">
        <f>Outputs!C133</f>
        <v>0</v>
      </c>
      <c r="E50" s="78">
        <f>Outputs!D133</f>
        <v>0</v>
      </c>
      <c r="F50" s="78">
        <f>Outputs!E133</f>
        <v>0</v>
      </c>
      <c r="G50" s="78">
        <f>Outputs!F133</f>
        <v>0</v>
      </c>
    </row>
    <row r="51" spans="3:7" ht="12.75">
      <c r="C51" s="5" t="s">
        <v>506</v>
      </c>
      <c r="D51" s="78">
        <f>Outputs!C134</f>
        <v>0</v>
      </c>
      <c r="E51" s="78">
        <f>Outputs!D134</f>
        <v>0</v>
      </c>
      <c r="F51" s="78">
        <f>Outputs!E134</f>
        <v>0</v>
      </c>
      <c r="G51" s="78">
        <f>Outputs!F134</f>
        <v>0</v>
      </c>
    </row>
    <row r="52" spans="3:7" ht="12.75">
      <c r="C52" s="5" t="s">
        <v>507</v>
      </c>
      <c r="D52" s="78">
        <f>Outputs!C135</f>
        <v>0</v>
      </c>
      <c r="E52" s="78">
        <f>Outputs!D135</f>
        <v>0</v>
      </c>
      <c r="F52" s="78">
        <f>Outputs!E135</f>
        <v>0</v>
      </c>
      <c r="G52" s="78">
        <f>Outputs!F135</f>
        <v>0</v>
      </c>
    </row>
    <row r="53" spans="3:7" ht="12.75">
      <c r="C53" s="5" t="s">
        <v>508</v>
      </c>
      <c r="D53" s="78">
        <f>Outputs!C136</f>
        <v>0</v>
      </c>
      <c r="E53" s="78">
        <f>Outputs!D136</f>
        <v>0</v>
      </c>
      <c r="F53" s="78">
        <f>Outputs!E136</f>
        <v>0</v>
      </c>
      <c r="G53" s="78">
        <f>Outputs!F136</f>
        <v>0</v>
      </c>
    </row>
    <row r="54" spans="3:7" ht="12.75">
      <c r="C54" s="5" t="s">
        <v>509</v>
      </c>
      <c r="D54" s="78">
        <f>Outputs!C137</f>
        <v>0</v>
      </c>
      <c r="E54" s="78">
        <f>Outputs!D137</f>
        <v>0</v>
      </c>
      <c r="F54" s="78">
        <f>Outputs!E137</f>
        <v>0</v>
      </c>
      <c r="G54" s="78">
        <f>Outputs!F137</f>
        <v>0</v>
      </c>
    </row>
    <row r="55" spans="3:7" ht="12.75">
      <c r="C55" s="5" t="s">
        <v>510</v>
      </c>
      <c r="D55" s="78">
        <f>Outputs!C138</f>
        <v>0</v>
      </c>
      <c r="E55" s="78">
        <f>Outputs!D138</f>
        <v>0</v>
      </c>
      <c r="F55" s="78">
        <f>Outputs!E138</f>
        <v>0</v>
      </c>
      <c r="G55" s="78">
        <f>Outputs!F138</f>
        <v>0</v>
      </c>
    </row>
    <row r="56" spans="3:7" ht="12.75">
      <c r="C56" s="5" t="s">
        <v>511</v>
      </c>
      <c r="D56" s="78">
        <f>Outputs!C139</f>
        <v>0</v>
      </c>
      <c r="E56" s="78">
        <f>Outputs!D139</f>
        <v>0</v>
      </c>
      <c r="F56" s="78">
        <f>Outputs!E139</f>
        <v>0</v>
      </c>
      <c r="G56" s="78">
        <f>Outputs!F139</f>
        <v>0</v>
      </c>
    </row>
    <row r="57" spans="3:7" ht="12.75">
      <c r="C57" s="5" t="s">
        <v>512</v>
      </c>
      <c r="D57" s="78">
        <f>Outputs!C140</f>
        <v>0</v>
      </c>
      <c r="E57" s="78">
        <f>Outputs!D140</f>
        <v>0</v>
      </c>
      <c r="F57" s="78">
        <f>Outputs!E140</f>
        <v>0</v>
      </c>
      <c r="G57" s="78">
        <f>Outputs!F140</f>
        <v>0</v>
      </c>
    </row>
    <row r="58" spans="3:7" ht="12.75">
      <c r="C58" s="5" t="s">
        <v>513</v>
      </c>
      <c r="D58" s="78">
        <f>Outputs!C141</f>
        <v>0</v>
      </c>
      <c r="E58" s="78">
        <f>Outputs!D141</f>
        <v>0</v>
      </c>
      <c r="F58" s="78">
        <f>Outputs!E141</f>
        <v>0</v>
      </c>
      <c r="G58" s="78">
        <f>Outputs!F141</f>
        <v>0</v>
      </c>
    </row>
    <row r="59" spans="3:7" ht="12.75">
      <c r="C59" s="5" t="s">
        <v>514</v>
      </c>
      <c r="D59" s="78">
        <f>Outputs!C142</f>
        <v>0</v>
      </c>
      <c r="E59" s="78">
        <f>Outputs!D142</f>
        <v>0</v>
      </c>
      <c r="F59" s="78">
        <f>Outputs!E142</f>
        <v>0</v>
      </c>
      <c r="G59" s="78">
        <f>Outputs!F142</f>
        <v>0</v>
      </c>
    </row>
    <row r="60" spans="3:7" ht="6" customHeight="1">
      <c r="C60" s="157"/>
      <c r="D60" s="157"/>
      <c r="E60" s="157"/>
      <c r="F60" s="157"/>
      <c r="G60" s="157"/>
    </row>
    <row r="61" spans="3:7" ht="12.75">
      <c r="C61" s="153" t="s">
        <v>344</v>
      </c>
      <c r="D61" s="154"/>
      <c r="E61" s="154"/>
      <c r="F61" s="154"/>
      <c r="G61" s="155"/>
    </row>
    <row r="62" spans="3:7" ht="12.75">
      <c r="C62" s="16" t="s">
        <v>345</v>
      </c>
      <c r="D62" s="156" t="s">
        <v>325</v>
      </c>
      <c r="E62" s="156"/>
      <c r="F62" s="156"/>
      <c r="G62" s="156"/>
    </row>
    <row r="63" spans="3:7" ht="12.75">
      <c r="C63" s="18" t="s">
        <v>243</v>
      </c>
      <c r="D63" s="17" t="s">
        <v>12</v>
      </c>
      <c r="E63" s="17" t="s">
        <v>13</v>
      </c>
      <c r="F63" s="17" t="s">
        <v>2</v>
      </c>
      <c r="G63" s="17" t="s">
        <v>4</v>
      </c>
    </row>
    <row r="64" spans="3:7" ht="12.75">
      <c r="C64" s="5" t="s">
        <v>326</v>
      </c>
      <c r="D64" s="76">
        <f>Outputs!C60</f>
        <v>0</v>
      </c>
      <c r="E64" s="76">
        <f>Outputs!D60</f>
        <v>0</v>
      </c>
      <c r="F64" s="76">
        <f>Outputs!E60</f>
        <v>0</v>
      </c>
      <c r="G64" s="76">
        <f>Outputs!F60</f>
        <v>0</v>
      </c>
    </row>
    <row r="65" spans="3:7" ht="12.75">
      <c r="C65" s="5" t="s">
        <v>327</v>
      </c>
      <c r="D65" s="76">
        <f>Outputs!C61</f>
        <v>0</v>
      </c>
      <c r="E65" s="76">
        <f>Outputs!D61</f>
        <v>0</v>
      </c>
      <c r="F65" s="76">
        <f>Outputs!E61</f>
        <v>0</v>
      </c>
      <c r="G65" s="76">
        <f>Outputs!F61</f>
        <v>0</v>
      </c>
    </row>
    <row r="66" spans="3:7" ht="12.75">
      <c r="C66" s="16" t="s">
        <v>346</v>
      </c>
      <c r="D66" s="192" t="s">
        <v>325</v>
      </c>
      <c r="E66" s="192"/>
      <c r="F66" s="192"/>
      <c r="G66" s="192"/>
    </row>
    <row r="67" spans="3:7" ht="12.75">
      <c r="C67" s="18" t="s">
        <v>243</v>
      </c>
      <c r="D67" s="82" t="s">
        <v>12</v>
      </c>
      <c r="E67" s="82" t="s">
        <v>13</v>
      </c>
      <c r="F67" s="82" t="s">
        <v>2</v>
      </c>
      <c r="G67" s="82" t="s">
        <v>4</v>
      </c>
    </row>
    <row r="68" spans="3:7" ht="12.75">
      <c r="C68" s="5" t="s">
        <v>342</v>
      </c>
      <c r="D68" s="76">
        <f>Outputs!C62</f>
        <v>0</v>
      </c>
      <c r="E68" s="76">
        <f>Outputs!D62</f>
        <v>0</v>
      </c>
      <c r="F68" s="76">
        <f>Outputs!E62</f>
        <v>0</v>
      </c>
      <c r="G68" s="76">
        <f>Outputs!F62</f>
        <v>0</v>
      </c>
    </row>
    <row r="69" spans="3:7" ht="12.75">
      <c r="C69" s="5" t="s">
        <v>328</v>
      </c>
      <c r="D69" s="76">
        <f>Outputs!C63</f>
        <v>0</v>
      </c>
      <c r="E69" s="76">
        <f>Outputs!D63</f>
        <v>0</v>
      </c>
      <c r="F69" s="76">
        <f>Outputs!E63</f>
        <v>0</v>
      </c>
      <c r="G69" s="76">
        <f>Outputs!F63</f>
        <v>0</v>
      </c>
    </row>
    <row r="70" spans="3:7" ht="12.75">
      <c r="C70" s="5" t="s">
        <v>341</v>
      </c>
      <c r="D70" s="76">
        <f>Outputs!C64</f>
        <v>0</v>
      </c>
      <c r="E70" s="76">
        <f>Outputs!D64</f>
        <v>0</v>
      </c>
      <c r="F70" s="76">
        <f>Outputs!E64</f>
        <v>0</v>
      </c>
      <c r="G70" s="76">
        <f>Outputs!F64</f>
        <v>0</v>
      </c>
    </row>
    <row r="71" spans="3:7" ht="12.75">
      <c r="C71" s="5" t="s">
        <v>340</v>
      </c>
      <c r="D71" s="76">
        <f>Outputs!C65</f>
        <v>0</v>
      </c>
      <c r="E71" s="76">
        <f>Outputs!D65</f>
        <v>0</v>
      </c>
      <c r="F71" s="76">
        <f>Outputs!E65</f>
        <v>0</v>
      </c>
      <c r="G71" s="76">
        <f>Outputs!F65</f>
        <v>0</v>
      </c>
    </row>
    <row r="72" spans="3:7" ht="12.75">
      <c r="C72" s="5" t="s">
        <v>329</v>
      </c>
      <c r="D72" s="76">
        <f>Outputs!C66</f>
        <v>0</v>
      </c>
      <c r="E72" s="76">
        <f>Outputs!D66</f>
        <v>0</v>
      </c>
      <c r="F72" s="76">
        <f>Outputs!E66</f>
        <v>0</v>
      </c>
      <c r="G72" s="76">
        <f>Outputs!F66</f>
        <v>0</v>
      </c>
    </row>
    <row r="73" spans="3:7" ht="12.75">
      <c r="C73" s="16" t="s">
        <v>347</v>
      </c>
      <c r="D73" s="192" t="s">
        <v>325</v>
      </c>
      <c r="E73" s="192"/>
      <c r="F73" s="192"/>
      <c r="G73" s="192"/>
    </row>
    <row r="74" spans="3:7" ht="12.75">
      <c r="C74" s="18" t="s">
        <v>243</v>
      </c>
      <c r="D74" s="82" t="s">
        <v>12</v>
      </c>
      <c r="E74" s="82" t="s">
        <v>13</v>
      </c>
      <c r="F74" s="82" t="s">
        <v>2</v>
      </c>
      <c r="G74" s="82" t="s">
        <v>4</v>
      </c>
    </row>
    <row r="75" spans="3:7" ht="12.75">
      <c r="C75" s="5" t="s">
        <v>502</v>
      </c>
      <c r="D75" s="76">
        <f>Outputs!C143</f>
        <v>0</v>
      </c>
      <c r="E75" s="76">
        <f>Outputs!D143</f>
        <v>0</v>
      </c>
      <c r="F75" s="76">
        <f>Outputs!E143</f>
        <v>0</v>
      </c>
      <c r="G75" s="76">
        <f>Outputs!F143</f>
        <v>0</v>
      </c>
    </row>
    <row r="76" spans="3:7" ht="12.75">
      <c r="C76" s="5" t="s">
        <v>251</v>
      </c>
      <c r="D76" s="76">
        <f>Outputs!C68</f>
        <v>0</v>
      </c>
      <c r="E76" s="76">
        <f>Outputs!D68</f>
        <v>0</v>
      </c>
      <c r="F76" s="76">
        <f>Outputs!E68</f>
        <v>0</v>
      </c>
      <c r="G76" s="76">
        <f>Outputs!F68</f>
        <v>0</v>
      </c>
    </row>
    <row r="77" spans="3:7" ht="12.75">
      <c r="C77" s="5" t="s">
        <v>343</v>
      </c>
      <c r="D77" s="76">
        <f>Outputs!C70</f>
        <v>0</v>
      </c>
      <c r="E77" s="76">
        <f>Outputs!D70</f>
        <v>0</v>
      </c>
      <c r="F77" s="76">
        <f>Outputs!E70</f>
        <v>0</v>
      </c>
      <c r="G77" s="76">
        <f>Outputs!F70</f>
        <v>0</v>
      </c>
    </row>
    <row r="78" spans="3:7" ht="12.75">
      <c r="C78" s="5" t="s">
        <v>330</v>
      </c>
      <c r="D78" s="76">
        <f>Outputs!C71</f>
        <v>0</v>
      </c>
      <c r="E78" s="76">
        <f>Outputs!D71</f>
        <v>0</v>
      </c>
      <c r="F78" s="76">
        <f>Outputs!E71</f>
        <v>0</v>
      </c>
      <c r="G78" s="76">
        <f>Outputs!F71</f>
        <v>0</v>
      </c>
    </row>
    <row r="79" spans="3:7" ht="12.75">
      <c r="C79" s="5" t="s">
        <v>414</v>
      </c>
      <c r="D79" s="76">
        <f>Outputs!C72</f>
        <v>0</v>
      </c>
      <c r="E79" s="76">
        <f>Outputs!D72</f>
        <v>0</v>
      </c>
      <c r="F79" s="76">
        <f>Outputs!E72</f>
        <v>0</v>
      </c>
      <c r="G79" s="76">
        <f>Outputs!F72</f>
        <v>0</v>
      </c>
    </row>
    <row r="80" spans="3:7" ht="12.75">
      <c r="C80" s="5" t="s">
        <v>415</v>
      </c>
      <c r="D80" s="76">
        <f>Outputs!C125</f>
        <v>0</v>
      </c>
      <c r="E80" s="76">
        <f>Outputs!D125</f>
        <v>0</v>
      </c>
      <c r="F80" s="76">
        <f>Outputs!E125</f>
        <v>0</v>
      </c>
      <c r="G80" s="76">
        <f>Outputs!F125</f>
        <v>0</v>
      </c>
    </row>
    <row r="81" spans="3:7" ht="12.75">
      <c r="C81" s="5" t="s">
        <v>416</v>
      </c>
      <c r="D81" s="76">
        <f>Outputs!C74</f>
        <v>0</v>
      </c>
      <c r="E81" s="76">
        <f>Outputs!D74</f>
        <v>0</v>
      </c>
      <c r="F81" s="76">
        <f>Outputs!E74</f>
        <v>0</v>
      </c>
      <c r="G81" s="76">
        <f>Outputs!F74</f>
        <v>0</v>
      </c>
    </row>
    <row r="82" spans="3:7" ht="12.75">
      <c r="C82" s="5" t="s">
        <v>417</v>
      </c>
      <c r="D82" s="76">
        <f>Outputs!C126</f>
        <v>0</v>
      </c>
      <c r="E82" s="76">
        <f>Outputs!D126</f>
        <v>0</v>
      </c>
      <c r="F82" s="76">
        <f>Outputs!E126</f>
        <v>0</v>
      </c>
      <c r="G82" s="76">
        <f>Outputs!F126</f>
        <v>0</v>
      </c>
    </row>
    <row r="83" spans="3:7" ht="12.75">
      <c r="C83" s="5" t="s">
        <v>370</v>
      </c>
      <c r="D83" s="76">
        <f>Outputs!C76</f>
        <v>0</v>
      </c>
      <c r="E83" s="76">
        <f>Outputs!D76</f>
        <v>0</v>
      </c>
      <c r="F83" s="76">
        <f>Outputs!E76</f>
        <v>0</v>
      </c>
      <c r="G83" s="76">
        <f>Outputs!F76</f>
        <v>0</v>
      </c>
    </row>
    <row r="84" spans="3:7" ht="12.75">
      <c r="C84" s="5" t="s">
        <v>371</v>
      </c>
      <c r="D84" s="76">
        <f>Outputs!C120</f>
        <v>0</v>
      </c>
      <c r="E84" s="76">
        <f>Outputs!D120</f>
        <v>0</v>
      </c>
      <c r="F84" s="76">
        <f>Outputs!E120</f>
        <v>0</v>
      </c>
      <c r="G84" s="76">
        <f>Outputs!F120</f>
        <v>0</v>
      </c>
    </row>
    <row r="85" spans="3:7" ht="12.75">
      <c r="C85" s="5" t="s">
        <v>331</v>
      </c>
      <c r="D85" s="76">
        <f>Outputs!C77</f>
        <v>0</v>
      </c>
      <c r="E85" s="76">
        <f>Outputs!D77</f>
        <v>0</v>
      </c>
      <c r="F85" s="76">
        <f>Outputs!E77</f>
        <v>0</v>
      </c>
      <c r="G85" s="76">
        <f>Outputs!F77</f>
        <v>0</v>
      </c>
    </row>
    <row r="86" spans="3:7" ht="12.75">
      <c r="C86" s="5" t="s">
        <v>418</v>
      </c>
      <c r="D86" s="76">
        <f>Outputs!C78</f>
        <v>0</v>
      </c>
      <c r="E86" s="76">
        <f>Outputs!D78</f>
        <v>0</v>
      </c>
      <c r="F86" s="76">
        <f>Outputs!E78</f>
        <v>0</v>
      </c>
      <c r="G86" s="76">
        <f>Outputs!F78</f>
        <v>0</v>
      </c>
    </row>
    <row r="87" spans="3:7" ht="12.75">
      <c r="C87" s="5" t="s">
        <v>419</v>
      </c>
      <c r="D87" s="76">
        <f>Outputs!C127</f>
        <v>0</v>
      </c>
      <c r="E87" s="76">
        <f>Outputs!D127</f>
        <v>0</v>
      </c>
      <c r="F87" s="76">
        <f>Outputs!E127</f>
        <v>0</v>
      </c>
      <c r="G87" s="76">
        <f>Outputs!F127</f>
        <v>0</v>
      </c>
    </row>
    <row r="88" spans="3:7" ht="12.75">
      <c r="C88" s="5" t="s">
        <v>372</v>
      </c>
      <c r="D88" s="76">
        <f>Outputs!C80</f>
        <v>0</v>
      </c>
      <c r="E88" s="76">
        <f>Outputs!D80</f>
        <v>0</v>
      </c>
      <c r="F88" s="76">
        <f>Outputs!E80</f>
        <v>0</v>
      </c>
      <c r="G88" s="76">
        <f>Outputs!F80</f>
        <v>0</v>
      </c>
    </row>
    <row r="89" spans="3:7" ht="12.75">
      <c r="C89" s="5" t="s">
        <v>373</v>
      </c>
      <c r="D89" s="76">
        <f>Outputs!C121</f>
        <v>0</v>
      </c>
      <c r="E89" s="76">
        <f>Outputs!D121</f>
        <v>0</v>
      </c>
      <c r="F89" s="76">
        <f>Outputs!E121</f>
        <v>0</v>
      </c>
      <c r="G89" s="76">
        <f>Outputs!F121</f>
        <v>0</v>
      </c>
    </row>
    <row r="90" spans="3:7" ht="12.75">
      <c r="C90" s="5" t="s">
        <v>332</v>
      </c>
      <c r="D90" s="76">
        <f>Outputs!C81</f>
        <v>0</v>
      </c>
      <c r="E90" s="76">
        <f>Outputs!D81</f>
        <v>0</v>
      </c>
      <c r="F90" s="76">
        <f>Outputs!E81</f>
        <v>0</v>
      </c>
      <c r="G90" s="76">
        <f>Outputs!F81</f>
        <v>0</v>
      </c>
    </row>
    <row r="91" spans="3:7" ht="12.75">
      <c r="C91" s="16" t="s">
        <v>348</v>
      </c>
      <c r="D91" s="156" t="s">
        <v>325</v>
      </c>
      <c r="E91" s="156"/>
      <c r="F91" s="156"/>
      <c r="G91" s="156"/>
    </row>
    <row r="92" spans="3:7" ht="12.75">
      <c r="C92" s="18" t="s">
        <v>243</v>
      </c>
      <c r="D92" s="17" t="s">
        <v>12</v>
      </c>
      <c r="E92" s="17" t="s">
        <v>13</v>
      </c>
      <c r="F92" s="17" t="s">
        <v>2</v>
      </c>
      <c r="G92" s="17" t="s">
        <v>4</v>
      </c>
    </row>
    <row r="93" spans="3:7" ht="12.75">
      <c r="C93" s="5" t="s">
        <v>333</v>
      </c>
      <c r="D93" s="76">
        <f>Outputs!C82</f>
        <v>0</v>
      </c>
      <c r="E93" s="76">
        <f>Outputs!D82</f>
        <v>0</v>
      </c>
      <c r="F93" s="76">
        <f>Outputs!E82</f>
        <v>0</v>
      </c>
      <c r="G93" s="76">
        <f>Outputs!F82</f>
        <v>0</v>
      </c>
    </row>
    <row r="94" spans="3:7" ht="12.75">
      <c r="C94" s="5" t="s">
        <v>334</v>
      </c>
      <c r="D94" s="76">
        <f>Outputs!C83</f>
        <v>0</v>
      </c>
      <c r="E94" s="76">
        <f>Outputs!D83</f>
        <v>0</v>
      </c>
      <c r="F94" s="76">
        <f>Outputs!E83</f>
        <v>0</v>
      </c>
      <c r="G94" s="76">
        <f>Outputs!F83</f>
        <v>0</v>
      </c>
    </row>
    <row r="95" spans="3:7" ht="12.75">
      <c r="C95" s="5" t="s">
        <v>335</v>
      </c>
      <c r="D95" s="76">
        <f>Outputs!C84</f>
        <v>0</v>
      </c>
      <c r="E95" s="76">
        <f>Outputs!D84</f>
        <v>0</v>
      </c>
      <c r="F95" s="76">
        <f>Outputs!E84</f>
        <v>0</v>
      </c>
      <c r="G95" s="76">
        <f>Outputs!F84</f>
        <v>0</v>
      </c>
    </row>
    <row r="96" spans="3:7" ht="12.75">
      <c r="C96" s="5" t="s">
        <v>336</v>
      </c>
      <c r="D96" s="76">
        <f>Outputs!C85</f>
        <v>0</v>
      </c>
      <c r="E96" s="76">
        <f>Outputs!D85</f>
        <v>0</v>
      </c>
      <c r="F96" s="76">
        <f>Outputs!E85</f>
        <v>0</v>
      </c>
      <c r="G96" s="76">
        <f>Outputs!F85</f>
        <v>0</v>
      </c>
    </row>
    <row r="97" spans="3:7" ht="12.75">
      <c r="C97" s="5" t="s">
        <v>337</v>
      </c>
      <c r="D97" s="76">
        <f>Outputs!C86</f>
        <v>0</v>
      </c>
      <c r="E97" s="76">
        <f>Outputs!D86</f>
        <v>0</v>
      </c>
      <c r="F97" s="76">
        <f>Outputs!E86</f>
        <v>0</v>
      </c>
      <c r="G97" s="76">
        <f>Outputs!F86</f>
        <v>0</v>
      </c>
    </row>
    <row r="98" spans="3:7" ht="12.75">
      <c r="C98" s="5" t="s">
        <v>338</v>
      </c>
      <c r="D98" s="76">
        <f>Outputs!C87</f>
        <v>0</v>
      </c>
      <c r="E98" s="76">
        <f>Outputs!D87</f>
        <v>0</v>
      </c>
      <c r="F98" s="76">
        <f>Outputs!E87</f>
        <v>0</v>
      </c>
      <c r="G98" s="76">
        <f>Outputs!F87</f>
        <v>0</v>
      </c>
    </row>
    <row r="99" spans="3:7" ht="12.75">
      <c r="C99" s="5" t="s">
        <v>339</v>
      </c>
      <c r="D99" s="76">
        <f>Outputs!C88</f>
        <v>0</v>
      </c>
      <c r="E99" s="76">
        <f>Outputs!D88</f>
        <v>0</v>
      </c>
      <c r="F99" s="76">
        <f>Outputs!E88</f>
        <v>0</v>
      </c>
      <c r="G99" s="76">
        <f>Outputs!F88</f>
        <v>0</v>
      </c>
    </row>
    <row r="100" spans="3:7" ht="6" customHeight="1">
      <c r="C100" s="157"/>
      <c r="D100" s="157"/>
      <c r="E100" s="157"/>
      <c r="F100" s="157"/>
      <c r="G100" s="157"/>
    </row>
  </sheetData>
  <sheetProtection/>
  <mergeCells count="11">
    <mergeCell ref="C10:G10"/>
    <mergeCell ref="D11:G11"/>
    <mergeCell ref="D28:G28"/>
    <mergeCell ref="C60:G60"/>
    <mergeCell ref="D37:G37"/>
    <mergeCell ref="C100:G100"/>
    <mergeCell ref="D66:G66"/>
    <mergeCell ref="D73:G73"/>
    <mergeCell ref="D91:G91"/>
    <mergeCell ref="C61:G61"/>
    <mergeCell ref="D62:G62"/>
  </mergeCells>
  <printOptions/>
  <pageMargins left="0.75" right="0.75" top="1" bottom="1" header="0.5" footer="0.5"/>
  <pageSetup fitToHeight="2" fitToWidth="1" horizontalDpi="300" verticalDpi="300" orientation="landscape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16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2" width="9.7109375" style="1" customWidth="1"/>
    <col min="3" max="3" width="36.7109375" style="1" customWidth="1"/>
    <col min="4" max="7" width="12.7109375" style="1" customWidth="1"/>
    <col min="8" max="16384" width="9.140625" style="1" customWidth="1"/>
  </cols>
  <sheetData>
    <row r="1" ht="12.75">
      <c r="A1"/>
    </row>
    <row r="4" s="14" customFormat="1" ht="12.75"/>
    <row r="5" s="15" customFormat="1" ht="12.75"/>
    <row r="7" ht="15.75">
      <c r="B7" s="3" t="s">
        <v>562</v>
      </c>
    </row>
    <row r="8" ht="15.75">
      <c r="B8" s="3" t="s">
        <v>533</v>
      </c>
    </row>
    <row r="10" ht="12.75">
      <c r="B10" s="1" t="s">
        <v>539</v>
      </c>
    </row>
    <row r="11" ht="12.75">
      <c r="B11" s="1" t="s">
        <v>534</v>
      </c>
    </row>
    <row r="13" ht="12.75">
      <c r="B13" s="10" t="s">
        <v>535</v>
      </c>
    </row>
    <row r="14" ht="12.75">
      <c r="B14" s="1" t="s">
        <v>536</v>
      </c>
    </row>
    <row r="15" ht="12.75">
      <c r="B15" s="1" t="s">
        <v>537</v>
      </c>
    </row>
    <row r="16" ht="12.75">
      <c r="B16" s="1" t="s">
        <v>538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B8:AR319"/>
  <sheetViews>
    <sheetView zoomScalePageLayoutView="0" workbookViewId="0" topLeftCell="A1">
      <selection activeCell="AN12" sqref="AN12"/>
    </sheetView>
  </sheetViews>
  <sheetFormatPr defaultColWidth="9.140625" defaultRowHeight="12.75"/>
  <cols>
    <col min="1" max="1" width="9.7109375" style="1" customWidth="1"/>
    <col min="2" max="2" width="24.7109375" style="1" customWidth="1"/>
    <col min="3" max="15" width="9.7109375" style="1" customWidth="1"/>
    <col min="16" max="16384" width="9.140625" style="1" customWidth="1"/>
  </cols>
  <sheetData>
    <row r="4" s="14" customFormat="1" ht="12.75"/>
    <row r="5" s="15" customFormat="1" ht="12.75"/>
    <row r="8" spans="2:3" ht="12.75">
      <c r="B8" s="143" t="s">
        <v>6</v>
      </c>
      <c r="C8" s="143"/>
    </row>
    <row r="9" spans="2:40" ht="12.75">
      <c r="B9" s="7" t="s">
        <v>1</v>
      </c>
      <c r="C9" s="7" t="s">
        <v>5</v>
      </c>
      <c r="E9" s="10" t="s">
        <v>118</v>
      </c>
      <c r="I9" s="10"/>
      <c r="K9" s="10"/>
      <c r="V9" s="10" t="s">
        <v>127</v>
      </c>
      <c r="Z9" s="10" t="s">
        <v>351</v>
      </c>
      <c r="AE9" s="10" t="s">
        <v>395</v>
      </c>
      <c r="AN9" s="1" t="s">
        <v>426</v>
      </c>
    </row>
    <row r="10" spans="2:44" ht="12.75">
      <c r="B10" s="8" t="s">
        <v>128</v>
      </c>
      <c r="C10" s="46">
        <f>'1 Initial Sorting'!D20</f>
        <v>0.005</v>
      </c>
      <c r="E10" s="9">
        <f>IF('1 Initial Sorting'!D13="Yes",1,0)</f>
        <v>1</v>
      </c>
      <c r="F10" s="9">
        <f>ROUND(MID('1 Initial Sorting'!E13,1,2),0)</f>
        <v>1</v>
      </c>
      <c r="G10" s="9">
        <f>'1 Initial Sorting'!F13</f>
        <v>0.25</v>
      </c>
      <c r="H10" s="9">
        <f>'1 Initial Sorting'!G13</f>
        <v>0.5</v>
      </c>
      <c r="I10" s="9">
        <f>'1 Initial Sorting'!H13</f>
        <v>1</v>
      </c>
      <c r="S10" s="43" t="str">
        <f>'1 Initial Sorting'!Z11</f>
        <v>0 - No Resource Defined</v>
      </c>
      <c r="T10" s="43">
        <v>0</v>
      </c>
      <c r="V10" s="9">
        <f>System!D13</f>
        <v>13</v>
      </c>
      <c r="Y10" s="50">
        <v>1.1</v>
      </c>
      <c r="Z10" s="51" t="str">
        <f>IF(E10=0,"Inactive Process",'1 Initial Sorting'!C13)</f>
        <v>Greet &amp; Sort Individuals</v>
      </c>
      <c r="AA10" s="52" t="str">
        <f>IF(E10=0,"Inactive Process",VLOOKUP(F10,$AD$10:$AF$25,2,1))</f>
        <v>Initial Sorting Staff</v>
      </c>
      <c r="AB10" s="49" t="str">
        <f>VLOOKUP(AA10,$AE$10:$AF$25,2,FALSE)</f>
        <v>General Staff</v>
      </c>
      <c r="AD10" s="43">
        <v>0</v>
      </c>
      <c r="AE10" s="43" t="s">
        <v>350</v>
      </c>
      <c r="AF10" s="43" t="s">
        <v>350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N10" s="1">
        <f aca="true" t="shared" si="0" ref="AN10:AN28">VLOOKUP(AA10,$AE$10:$AG$25,3,FALSE)</f>
        <v>0</v>
      </c>
      <c r="AO10" s="1">
        <f>VLOOKUP($AA10,$AE$10:$AK$25,4,FALSE)</f>
        <v>0</v>
      </c>
      <c r="AP10" s="1">
        <f>VLOOKUP($AA10,$AE$10:$AK$25,5,FALSE)</f>
        <v>0</v>
      </c>
      <c r="AQ10" s="1">
        <f>VLOOKUP($AA10,$AE$10:$AK$25,6,FALSE)</f>
        <v>0</v>
      </c>
      <c r="AR10" s="1">
        <f>VLOOKUP($AA10,$AE$10:$AK$25,7,FALSE)</f>
        <v>0</v>
      </c>
    </row>
    <row r="11" spans="2:44" ht="12.75">
      <c r="B11" s="8" t="s">
        <v>129</v>
      </c>
      <c r="C11" s="46">
        <f>'1 Initial Sorting'!D21</f>
        <v>0.01</v>
      </c>
      <c r="E11" s="9">
        <f>IF('1 Initial Sorting'!D14="Yes",1,0)</f>
        <v>1</v>
      </c>
      <c r="F11" s="9">
        <f>ROUND(MID('1 Initial Sorting'!E14,1,2),0)</f>
        <v>2</v>
      </c>
      <c r="G11" s="9">
        <f>'1 Initial Sorting'!F14</f>
        <v>0.25</v>
      </c>
      <c r="H11" s="9">
        <f>'1 Initial Sorting'!G14</f>
        <v>0.5</v>
      </c>
      <c r="I11" s="9">
        <f>'1 Initial Sorting'!H14</f>
        <v>1</v>
      </c>
      <c r="S11" s="43" t="str">
        <f>'1 Initial Sorting'!Z12</f>
        <v>1 - Initial Sorting Staff</v>
      </c>
      <c r="T11" s="43">
        <v>1</v>
      </c>
      <c r="V11" s="9">
        <f>System!D14</f>
        <v>1</v>
      </c>
      <c r="Y11" s="50">
        <v>1.2</v>
      </c>
      <c r="Z11" s="51" t="str">
        <f>IF(E11=0,"Inactive Process",'1 Initial Sorting'!C14)</f>
        <v>Additional Radiation Screening/Sorting</v>
      </c>
      <c r="AA11" s="52" t="str">
        <f>IF(E11=0,"Inactive Process",VLOOKUP(F11,$AD$10:$AF$25,2,1))</f>
        <v>Contamination Screening Staff</v>
      </c>
      <c r="AB11" s="49" t="str">
        <f aca="true" t="shared" si="1" ref="AB11:AB28">VLOOKUP(AA11,$AE$10:$AF$25,2,FALSE)</f>
        <v>Radiation Staff</v>
      </c>
      <c r="AD11" s="43">
        <v>1</v>
      </c>
      <c r="AE11" s="61" t="str">
        <f>Staff!C13</f>
        <v>Initial Sorting Staff</v>
      </c>
      <c r="AF11" s="62" t="str">
        <f>Staff!D13</f>
        <v>General Staff</v>
      </c>
      <c r="AG11" s="1">
        <f>Staff!E13</f>
        <v>0</v>
      </c>
      <c r="AH11" s="1">
        <f>Outputs!C45</f>
        <v>0</v>
      </c>
      <c r="AI11" s="1">
        <f>Outputs!D45</f>
        <v>0</v>
      </c>
      <c r="AJ11" s="1">
        <f>Outputs!E45</f>
        <v>0</v>
      </c>
      <c r="AK11" s="1">
        <f>Outputs!F45</f>
        <v>0</v>
      </c>
      <c r="AN11" s="1">
        <f t="shared" si="0"/>
        <v>0</v>
      </c>
      <c r="AO11" s="1">
        <f aca="true" t="shared" si="2" ref="AO11:AO28">VLOOKUP($AA11,$AE$10:$AK$25,4,FALSE)</f>
        <v>0</v>
      </c>
      <c r="AP11" s="1">
        <f aca="true" t="shared" si="3" ref="AP11:AP28">VLOOKUP($AA11,$AE$10:$AK$25,5,FALSE)</f>
        <v>0</v>
      </c>
      <c r="AQ11" s="1">
        <f aca="true" t="shared" si="4" ref="AQ11:AQ28">VLOOKUP($AA11,$AE$10:$AK$25,6,FALSE)</f>
        <v>0</v>
      </c>
      <c r="AR11" s="1">
        <f aca="true" t="shared" si="5" ref="AR11:AR28">VLOOKUP($AA11,$AE$10:$AK$25,7,FALSE)</f>
        <v>0</v>
      </c>
    </row>
    <row r="12" spans="2:44" ht="12.75">
      <c r="B12" s="8" t="s">
        <v>131</v>
      </c>
      <c r="C12" s="46">
        <v>0</v>
      </c>
      <c r="S12" s="43" t="str">
        <f>'1 Initial Sorting'!Z13</f>
        <v>2 - Contamination Screening Staff</v>
      </c>
      <c r="T12" s="43">
        <v>2</v>
      </c>
      <c r="V12" s="9">
        <f>System!D15</f>
        <v>10</v>
      </c>
      <c r="Y12" s="50">
        <v>2.1</v>
      </c>
      <c r="Z12" s="51" t="str">
        <f>IF(E14=0,"Inactive Process",'2 Contamination Screening'!C13)</f>
        <v>Partial-Body Contamiantion Screening</v>
      </c>
      <c r="AA12" s="52" t="str">
        <f>IF(E14=0,"Inactive Process",VLOOKUP(F14,$AD$10:$AF$25,2,1))</f>
        <v>Contamination Screening Staff</v>
      </c>
      <c r="AB12" s="49" t="str">
        <f t="shared" si="1"/>
        <v>Radiation Staff</v>
      </c>
      <c r="AD12" s="43">
        <v>2</v>
      </c>
      <c r="AE12" s="61" t="str">
        <f>Staff!C14</f>
        <v>Contamination Screening Staff</v>
      </c>
      <c r="AF12" s="62" t="str">
        <f>Staff!D14</f>
        <v>Radiation Staff</v>
      </c>
      <c r="AG12" s="1">
        <f>Staff!E14</f>
        <v>0</v>
      </c>
      <c r="AH12" s="1">
        <f>Outputs!C46</f>
        <v>0</v>
      </c>
      <c r="AI12" s="1">
        <f>Outputs!D46</f>
        <v>0</v>
      </c>
      <c r="AJ12" s="1">
        <f>Outputs!E46</f>
        <v>0</v>
      </c>
      <c r="AK12" s="1">
        <f>Outputs!F46</f>
        <v>0</v>
      </c>
      <c r="AN12" s="1">
        <f t="shared" si="0"/>
        <v>0</v>
      </c>
      <c r="AO12" s="1">
        <f t="shared" si="2"/>
        <v>0</v>
      </c>
      <c r="AP12" s="1">
        <f t="shared" si="3"/>
        <v>0</v>
      </c>
      <c r="AQ12" s="1">
        <f t="shared" si="4"/>
        <v>0</v>
      </c>
      <c r="AR12" s="1">
        <f t="shared" si="5"/>
        <v>0</v>
      </c>
    </row>
    <row r="13" spans="2:44" ht="12.75">
      <c r="B13" s="8" t="s">
        <v>130</v>
      </c>
      <c r="C13" s="46">
        <f>'1 Initial Sorting'!D22</f>
        <v>0.5</v>
      </c>
      <c r="E13" s="10" t="s">
        <v>119</v>
      </c>
      <c r="S13" s="43" t="str">
        <f>'1 Initial Sorting'!Z14</f>
        <v>3 - Wash Staff</v>
      </c>
      <c r="T13" s="43">
        <v>3</v>
      </c>
      <c r="V13" s="9">
        <f>System!D23</f>
        <v>200</v>
      </c>
      <c r="Y13" s="50">
        <v>2.2</v>
      </c>
      <c r="Z13" s="51" t="str">
        <f>IF(E15=0,"Inactive Process",'2 Contamination Screening'!C14)</f>
        <v>Full-Body Contamination Screening</v>
      </c>
      <c r="AA13" s="52" t="str">
        <f>IF(E15=0,"Inactive Process",VLOOKUP(F15,$AD$10:$AF$25,2,1))</f>
        <v>Contamination Screening Staff</v>
      </c>
      <c r="AB13" s="49" t="str">
        <f t="shared" si="1"/>
        <v>Radiation Staff</v>
      </c>
      <c r="AD13" s="43">
        <v>3</v>
      </c>
      <c r="AE13" s="61" t="str">
        <f>Staff!C15</f>
        <v>Wash Staff</v>
      </c>
      <c r="AF13" s="62" t="str">
        <f>Staff!D15</f>
        <v>Decon Staff</v>
      </c>
      <c r="AG13" s="1">
        <f>Staff!E15</f>
        <v>0</v>
      </c>
      <c r="AH13" s="1">
        <f>Outputs!C47</f>
        <v>0</v>
      </c>
      <c r="AI13" s="1">
        <f>Outputs!D47</f>
        <v>0</v>
      </c>
      <c r="AJ13" s="1">
        <f>Outputs!E47</f>
        <v>0</v>
      </c>
      <c r="AK13" s="1">
        <f>Outputs!F47</f>
        <v>0</v>
      </c>
      <c r="AN13" s="1">
        <f t="shared" si="0"/>
        <v>0</v>
      </c>
      <c r="AO13" s="1">
        <f t="shared" si="2"/>
        <v>0</v>
      </c>
      <c r="AP13" s="1">
        <f t="shared" si="3"/>
        <v>0</v>
      </c>
      <c r="AQ13" s="1">
        <f t="shared" si="4"/>
        <v>0</v>
      </c>
      <c r="AR13" s="1">
        <f t="shared" si="5"/>
        <v>0</v>
      </c>
    </row>
    <row r="14" spans="2:44" ht="12.75">
      <c r="B14" s="8" t="s">
        <v>132</v>
      </c>
      <c r="C14" s="46">
        <f>System!D24</f>
        <v>0.5</v>
      </c>
      <c r="E14" s="9">
        <f>IF('2 Contamination Screening'!D13="Yes",1,0)</f>
        <v>1</v>
      </c>
      <c r="F14" s="9">
        <f>ROUND(MID('2 Contamination Screening'!E13,1,2),0)</f>
        <v>2</v>
      </c>
      <c r="G14" s="9">
        <f>'2 Contamination Screening'!F13</f>
        <v>0.1</v>
      </c>
      <c r="H14" s="9">
        <f>'2 Contamination Screening'!G13</f>
        <v>0.25</v>
      </c>
      <c r="I14" s="9">
        <f>'2 Contamination Screening'!H13</f>
        <v>1</v>
      </c>
      <c r="J14" s="9">
        <v>0</v>
      </c>
      <c r="K14" s="9">
        <v>0</v>
      </c>
      <c r="L14" s="9">
        <v>0</v>
      </c>
      <c r="S14" s="43" t="str">
        <f>'1 Initial Sorting'!Z15</f>
        <v>4 - Registration Staff</v>
      </c>
      <c r="T14" s="43">
        <v>4</v>
      </c>
      <c r="V14" s="9" t="str">
        <f>IF(System!D16="Yes",MAX(System!D17,1),"Infinite")</f>
        <v>Infinite</v>
      </c>
      <c r="Y14" s="50">
        <v>3.1</v>
      </c>
      <c r="Z14" s="51" t="str">
        <f>IF(E18=0,"Inactive Process",'3 Wash'!C13)</f>
        <v>Evaluate Cleaning Options </v>
      </c>
      <c r="AA14" s="52" t="str">
        <f>IF(E18=0,"Inactive Process",VLOOKUP(F18,$AD$10:$AF$25,2,1))</f>
        <v>Wash Staff</v>
      </c>
      <c r="AB14" s="49" t="str">
        <f t="shared" si="1"/>
        <v>Decon Staff</v>
      </c>
      <c r="AD14" s="43">
        <v>4</v>
      </c>
      <c r="AE14" s="61" t="str">
        <f>Staff!C16</f>
        <v>Registration Staff</v>
      </c>
      <c r="AF14" s="62" t="str">
        <f>Staff!D16</f>
        <v>General Staff</v>
      </c>
      <c r="AG14" s="1">
        <f>Staff!E16</f>
        <v>0</v>
      </c>
      <c r="AH14" s="1">
        <f>Outputs!C48</f>
        <v>0</v>
      </c>
      <c r="AI14" s="1">
        <f>Outputs!D48</f>
        <v>0</v>
      </c>
      <c r="AJ14" s="1">
        <f>Outputs!E48</f>
        <v>0</v>
      </c>
      <c r="AK14" s="1">
        <f>Outputs!F48</f>
        <v>0</v>
      </c>
      <c r="AN14" s="1">
        <f t="shared" si="0"/>
        <v>0</v>
      </c>
      <c r="AO14" s="1">
        <f t="shared" si="2"/>
        <v>0</v>
      </c>
      <c r="AP14" s="1">
        <f t="shared" si="3"/>
        <v>0</v>
      </c>
      <c r="AQ14" s="1">
        <f t="shared" si="4"/>
        <v>0</v>
      </c>
      <c r="AR14" s="1">
        <f t="shared" si="5"/>
        <v>0</v>
      </c>
    </row>
    <row r="15" spans="2:44" ht="12.75">
      <c r="B15" s="8" t="s">
        <v>349</v>
      </c>
      <c r="C15" s="46">
        <v>0.5</v>
      </c>
      <c r="E15" s="9">
        <f>IF('2 Contamination Screening'!D14="Yes",1,0)</f>
        <v>1</v>
      </c>
      <c r="F15" s="9">
        <f>ROUND(MID('2 Contamination Screening'!E14,1,2),0)</f>
        <v>2</v>
      </c>
      <c r="G15" s="9">
        <f>'2 Contamination Screening'!F14</f>
        <v>2</v>
      </c>
      <c r="H15" s="9">
        <f>'2 Contamination Screening'!G14</f>
        <v>3</v>
      </c>
      <c r="I15" s="9">
        <f>'2 Contamination Screening'!H14</f>
        <v>5</v>
      </c>
      <c r="J15" s="9">
        <f>'2 Contamination Screening'!I14</f>
        <v>0.1</v>
      </c>
      <c r="K15" s="9">
        <f>'2 Contamination Screening'!J14</f>
        <v>0.25</v>
      </c>
      <c r="L15" s="9">
        <f>'2 Contamination Screening'!K14</f>
        <v>1.5</v>
      </c>
      <c r="S15" s="43" t="str">
        <f>'1 Initial Sorting'!Z16</f>
        <v>5 - Radiation Dose Assessment Staff</v>
      </c>
      <c r="T15" s="43">
        <v>5</v>
      </c>
      <c r="Y15" s="50">
        <v>3.2</v>
      </c>
      <c r="Z15" s="51" t="str">
        <f>IF(E19=0,"Inactive Process",'3 Wash'!C22)</f>
        <v>Perform Necessary Cleaning at Sink</v>
      </c>
      <c r="AA15" s="52" t="str">
        <f aca="true" t="shared" si="6" ref="AA15:AA21">IF(E19=0,"Inactive Process",VLOOKUP(F19,$AD$10:$AF$25,2,1))</f>
        <v>Staff Not Modeled</v>
      </c>
      <c r="AB15" s="49" t="str">
        <f t="shared" si="1"/>
        <v>Staff Not Modeled</v>
      </c>
      <c r="AD15" s="43">
        <v>5</v>
      </c>
      <c r="AE15" s="61" t="str">
        <f>Staff!C17</f>
        <v>Radiation Dose Assessment Staff</v>
      </c>
      <c r="AF15" s="62" t="str">
        <f>Staff!D17</f>
        <v>Medical Staff</v>
      </c>
      <c r="AG15" s="1">
        <f>Staff!E17</f>
        <v>0</v>
      </c>
      <c r="AH15" s="1">
        <f>Outputs!C49</f>
        <v>0</v>
      </c>
      <c r="AI15" s="1">
        <f>Outputs!D49</f>
        <v>0</v>
      </c>
      <c r="AJ15" s="1">
        <f>Outputs!E49</f>
        <v>0</v>
      </c>
      <c r="AK15" s="1">
        <f>Outputs!F49</f>
        <v>0</v>
      </c>
      <c r="AN15" s="1">
        <f t="shared" si="0"/>
        <v>0</v>
      </c>
      <c r="AO15" s="1">
        <f t="shared" si="2"/>
        <v>0</v>
      </c>
      <c r="AP15" s="1">
        <f t="shared" si="3"/>
        <v>0</v>
      </c>
      <c r="AQ15" s="1">
        <f t="shared" si="4"/>
        <v>0</v>
      </c>
      <c r="AR15" s="1">
        <f t="shared" si="5"/>
        <v>0</v>
      </c>
    </row>
    <row r="16" spans="2:44" ht="12.75">
      <c r="B16" s="8" t="s">
        <v>376</v>
      </c>
      <c r="C16" s="8">
        <f>E10</f>
        <v>1</v>
      </c>
      <c r="S16" s="43" t="str">
        <f>'1 Initial Sorting'!Z17</f>
        <v>6 - Discharge Staff</v>
      </c>
      <c r="T16" s="43">
        <v>6</v>
      </c>
      <c r="Y16" s="50">
        <v>3.3</v>
      </c>
      <c r="Z16" s="51" t="str">
        <f>IF(E20=0,"Inactive Process",'3 Wash'!C14)</f>
        <v>Partial-Body Contamination Screening after Cleaning</v>
      </c>
      <c r="AA16" s="52" t="str">
        <f t="shared" si="6"/>
        <v>Contamination Screening Staff</v>
      </c>
      <c r="AB16" s="49" t="str">
        <f t="shared" si="1"/>
        <v>Radiation Staff</v>
      </c>
      <c r="AD16" s="43">
        <v>6</v>
      </c>
      <c r="AE16" s="61" t="str">
        <f>Staff!C18</f>
        <v>Discharge Staff</v>
      </c>
      <c r="AF16" s="62" t="str">
        <f>Staff!D18</f>
        <v>General Staff</v>
      </c>
      <c r="AG16" s="1">
        <f>Staff!E18</f>
        <v>0</v>
      </c>
      <c r="AH16" s="1">
        <f>Outputs!C50</f>
        <v>0</v>
      </c>
      <c r="AI16" s="1">
        <f>Outputs!D50</f>
        <v>0</v>
      </c>
      <c r="AJ16" s="1">
        <f>Outputs!E50</f>
        <v>0</v>
      </c>
      <c r="AK16" s="1">
        <f>Outputs!F50</f>
        <v>0</v>
      </c>
      <c r="AN16" s="1">
        <f t="shared" si="0"/>
        <v>0</v>
      </c>
      <c r="AO16" s="1">
        <f t="shared" si="2"/>
        <v>0</v>
      </c>
      <c r="AP16" s="1">
        <f t="shared" si="3"/>
        <v>0</v>
      </c>
      <c r="AQ16" s="1">
        <f t="shared" si="4"/>
        <v>0</v>
      </c>
      <c r="AR16" s="1">
        <f t="shared" si="5"/>
        <v>0</v>
      </c>
    </row>
    <row r="17" spans="2:44" ht="12.75">
      <c r="B17" s="8" t="s">
        <v>377</v>
      </c>
      <c r="C17" s="8">
        <f>E11</f>
        <v>1</v>
      </c>
      <c r="E17" s="10" t="s">
        <v>120</v>
      </c>
      <c r="S17" s="43" t="str">
        <f>'1 Initial Sorting'!Z18</f>
        <v>7 - Not Used</v>
      </c>
      <c r="T17" s="43">
        <v>7</v>
      </c>
      <c r="Y17" s="50">
        <v>3.4</v>
      </c>
      <c r="Z17" s="51" t="str">
        <f>IF(E21=0,"Inactive Process",'3 Wash'!C23)</f>
        <v>Remove Clothes</v>
      </c>
      <c r="AA17" s="52" t="str">
        <f t="shared" si="6"/>
        <v>Staff Not Modeled</v>
      </c>
      <c r="AB17" s="49" t="str">
        <f t="shared" si="1"/>
        <v>Staff Not Modeled</v>
      </c>
      <c r="AD17" s="43">
        <v>7</v>
      </c>
      <c r="AE17" s="61" t="str">
        <f>Staff!C19</f>
        <v>Not Used</v>
      </c>
      <c r="AF17" s="62">
        <f>Staff!D19</f>
        <v>0</v>
      </c>
      <c r="AG17" s="1">
        <f>Staff!E19</f>
        <v>0</v>
      </c>
      <c r="AH17" s="1">
        <f>Outputs!C51</f>
        <v>0</v>
      </c>
      <c r="AI17" s="1">
        <f>Outputs!D51</f>
        <v>0</v>
      </c>
      <c r="AJ17" s="1">
        <f>Outputs!E51</f>
        <v>0</v>
      </c>
      <c r="AK17" s="1">
        <f>Outputs!F51</f>
        <v>0</v>
      </c>
      <c r="AN17" s="1">
        <f t="shared" si="0"/>
        <v>0</v>
      </c>
      <c r="AO17" s="1">
        <f t="shared" si="2"/>
        <v>0</v>
      </c>
      <c r="AP17" s="1">
        <f t="shared" si="3"/>
        <v>0</v>
      </c>
      <c r="AQ17" s="1">
        <f t="shared" si="4"/>
        <v>0</v>
      </c>
      <c r="AR17" s="1">
        <f t="shared" si="5"/>
        <v>0</v>
      </c>
    </row>
    <row r="18" spans="2:44" ht="12.75">
      <c r="B18" s="8" t="s">
        <v>378</v>
      </c>
      <c r="C18" s="8">
        <f>E14</f>
        <v>1</v>
      </c>
      <c r="E18" s="41">
        <f>IF('3 Wash'!D13="Yes",1,0)</f>
        <v>1</v>
      </c>
      <c r="F18" s="9">
        <f>ROUND(MID('3 Wash'!E13,1,2),0)</f>
        <v>3</v>
      </c>
      <c r="G18" s="9">
        <f>'3 Wash'!F13</f>
        <v>0.25</v>
      </c>
      <c r="H18" s="9">
        <f>'3 Wash'!G13</f>
        <v>0.5</v>
      </c>
      <c r="I18" s="9">
        <f>'3 Wash'!H13</f>
        <v>2</v>
      </c>
      <c r="J18" s="9">
        <v>0</v>
      </c>
      <c r="K18" s="9">
        <v>0</v>
      </c>
      <c r="L18" s="9">
        <v>0</v>
      </c>
      <c r="S18" s="43" t="str">
        <f>'1 Initial Sorting'!Z19</f>
        <v>8 - Not Used</v>
      </c>
      <c r="T18" s="43">
        <v>8</v>
      </c>
      <c r="Y18" s="50">
        <v>3.5</v>
      </c>
      <c r="Z18" s="51" t="str">
        <f>IF(E22=0,"Inactive Process",'3 Wash'!C24)</f>
        <v>Shower</v>
      </c>
      <c r="AA18" s="52" t="str">
        <f t="shared" si="6"/>
        <v>Staff Not Modeled</v>
      </c>
      <c r="AB18" s="49" t="str">
        <f t="shared" si="1"/>
        <v>Staff Not Modeled</v>
      </c>
      <c r="AD18" s="43">
        <v>8</v>
      </c>
      <c r="AE18" s="61" t="str">
        <f>Staff!C20</f>
        <v>Not Used</v>
      </c>
      <c r="AF18" s="62">
        <f>Staff!D20</f>
        <v>0</v>
      </c>
      <c r="AG18" s="1">
        <f>Staff!E20</f>
        <v>0</v>
      </c>
      <c r="AH18" s="1">
        <f>Outputs!C52</f>
        <v>0</v>
      </c>
      <c r="AI18" s="1">
        <f>Outputs!D52</f>
        <v>0</v>
      </c>
      <c r="AJ18" s="1">
        <f>Outputs!E52</f>
        <v>0</v>
      </c>
      <c r="AK18" s="1">
        <f>Outputs!F52</f>
        <v>0</v>
      </c>
      <c r="AN18" s="1">
        <f t="shared" si="0"/>
        <v>0</v>
      </c>
      <c r="AO18" s="1">
        <f t="shared" si="2"/>
        <v>0</v>
      </c>
      <c r="AP18" s="1">
        <f t="shared" si="3"/>
        <v>0</v>
      </c>
      <c r="AQ18" s="1">
        <f t="shared" si="4"/>
        <v>0</v>
      </c>
      <c r="AR18" s="1">
        <f t="shared" si="5"/>
        <v>0</v>
      </c>
    </row>
    <row r="19" spans="2:44" ht="12.75">
      <c r="B19" s="8" t="s">
        <v>379</v>
      </c>
      <c r="C19" s="8">
        <f>E15</f>
        <v>1</v>
      </c>
      <c r="E19" s="41">
        <f>IF('3 Wash'!D22="Yes",1,0)</f>
        <v>1</v>
      </c>
      <c r="F19" s="9">
        <f>ROUND(MID('3 Wash'!E22,1,2),0)</f>
        <v>0</v>
      </c>
      <c r="G19" s="9">
        <f>'3 Wash'!F22</f>
        <v>0.25</v>
      </c>
      <c r="H19" s="9">
        <f>'3 Wash'!G22</f>
        <v>0.5</v>
      </c>
      <c r="I19" s="9">
        <f>'3 Wash'!H22</f>
        <v>2</v>
      </c>
      <c r="J19" s="9">
        <f>'3 Wash'!I22</f>
        <v>0.25</v>
      </c>
      <c r="K19" s="9">
        <f>'3 Wash'!J22</f>
        <v>0.5</v>
      </c>
      <c r="L19" s="9">
        <f>'3 Wash'!K22</f>
        <v>2</v>
      </c>
      <c r="S19" s="43" t="str">
        <f>'1 Initial Sorting'!Z20</f>
        <v>9 - Not Used</v>
      </c>
      <c r="T19" s="43">
        <v>9</v>
      </c>
      <c r="Y19" s="50">
        <v>3.6</v>
      </c>
      <c r="Z19" s="51" t="str">
        <f>IF(E23=0,"Inactive Process",'3 Wash'!C15)</f>
        <v>Partial-Body Contamination Screening after 1st Shower</v>
      </c>
      <c r="AA19" s="52" t="str">
        <f t="shared" si="6"/>
        <v>Contamination Screening Staff</v>
      </c>
      <c r="AB19" s="49" t="str">
        <f t="shared" si="1"/>
        <v>Radiation Staff</v>
      </c>
      <c r="AD19" s="43">
        <v>9</v>
      </c>
      <c r="AE19" s="61" t="str">
        <f>Staff!C21</f>
        <v>Not Used</v>
      </c>
      <c r="AF19" s="62">
        <f>Staff!D21</f>
        <v>0</v>
      </c>
      <c r="AG19" s="1">
        <f>Staff!E21</f>
        <v>0</v>
      </c>
      <c r="AH19" s="1">
        <f>Outputs!C53</f>
        <v>0</v>
      </c>
      <c r="AI19" s="1">
        <f>Outputs!D53</f>
        <v>0</v>
      </c>
      <c r="AJ19" s="1">
        <f>Outputs!E53</f>
        <v>0</v>
      </c>
      <c r="AK19" s="1">
        <f>Outputs!F53</f>
        <v>0</v>
      </c>
      <c r="AN19" s="1">
        <f t="shared" si="0"/>
        <v>0</v>
      </c>
      <c r="AO19" s="1">
        <f t="shared" si="2"/>
        <v>0</v>
      </c>
      <c r="AP19" s="1">
        <f t="shared" si="3"/>
        <v>0</v>
      </c>
      <c r="AQ19" s="1">
        <f t="shared" si="4"/>
        <v>0</v>
      </c>
      <c r="AR19" s="1">
        <f t="shared" si="5"/>
        <v>0</v>
      </c>
    </row>
    <row r="20" spans="2:44" ht="12.75">
      <c r="B20" s="8" t="s">
        <v>380</v>
      </c>
      <c r="C20" s="8">
        <f>E18</f>
        <v>1</v>
      </c>
      <c r="E20" s="9">
        <f>IF('3 Wash'!D14="Yes",1,0)</f>
        <v>1</v>
      </c>
      <c r="F20" s="9">
        <f>ROUND(MID('3 Wash'!E14,1,2),0)</f>
        <v>2</v>
      </c>
      <c r="G20" s="9">
        <f>'3 Wash'!F14</f>
        <v>0.1</v>
      </c>
      <c r="H20" s="9">
        <f>'3 Wash'!G14</f>
        <v>0.25</v>
      </c>
      <c r="I20" s="9">
        <f>'3 Wash'!H14</f>
        <v>1</v>
      </c>
      <c r="J20" s="9">
        <v>0</v>
      </c>
      <c r="K20" s="9">
        <v>0</v>
      </c>
      <c r="L20" s="9">
        <v>0</v>
      </c>
      <c r="S20" s="43" t="str">
        <f>'1 Initial Sorting'!Z21</f>
        <v>10 - Not Used</v>
      </c>
      <c r="T20" s="43">
        <v>10</v>
      </c>
      <c r="Y20" s="50">
        <v>3.7</v>
      </c>
      <c r="Z20" s="51" t="str">
        <f>IF(E24=0,"Inactive Process",'3 Wash'!C25)</f>
        <v>Second Shower</v>
      </c>
      <c r="AA20" s="52" t="str">
        <f t="shared" si="6"/>
        <v>Staff Not Modeled</v>
      </c>
      <c r="AB20" s="49" t="str">
        <f t="shared" si="1"/>
        <v>Staff Not Modeled</v>
      </c>
      <c r="AD20" s="43">
        <v>10</v>
      </c>
      <c r="AE20" s="61" t="str">
        <f>Staff!C22</f>
        <v>Not Used</v>
      </c>
      <c r="AF20" s="62">
        <f>Staff!D22</f>
        <v>0</v>
      </c>
      <c r="AG20" s="1">
        <f>Staff!E22</f>
        <v>0</v>
      </c>
      <c r="AH20" s="1">
        <f>Outputs!C54</f>
        <v>0</v>
      </c>
      <c r="AI20" s="1">
        <f>Outputs!D54</f>
        <v>0</v>
      </c>
      <c r="AJ20" s="1">
        <f>Outputs!E54</f>
        <v>0</v>
      </c>
      <c r="AK20" s="1">
        <f>Outputs!F54</f>
        <v>0</v>
      </c>
      <c r="AN20" s="1">
        <f t="shared" si="0"/>
        <v>0</v>
      </c>
      <c r="AO20" s="1">
        <f t="shared" si="2"/>
        <v>0</v>
      </c>
      <c r="AP20" s="1">
        <f t="shared" si="3"/>
        <v>0</v>
      </c>
      <c r="AQ20" s="1">
        <f t="shared" si="4"/>
        <v>0</v>
      </c>
      <c r="AR20" s="1">
        <f t="shared" si="5"/>
        <v>0</v>
      </c>
    </row>
    <row r="21" spans="2:44" ht="12.75">
      <c r="B21" s="8" t="s">
        <v>381</v>
      </c>
      <c r="C21" s="8">
        <f aca="true" t="shared" si="7" ref="C21:C27">E19</f>
        <v>1</v>
      </c>
      <c r="E21" s="41">
        <f>IF('3 Wash'!D23="Yes",1,0)</f>
        <v>1</v>
      </c>
      <c r="F21" s="9">
        <f>ROUND(MID('3 Wash'!E23,1,2),0)</f>
        <v>0</v>
      </c>
      <c r="G21" s="9">
        <f>'3 Wash'!F23</f>
        <v>1</v>
      </c>
      <c r="H21" s="9">
        <f>'3 Wash'!G23</f>
        <v>2</v>
      </c>
      <c r="I21" s="9">
        <f>'3 Wash'!H23</f>
        <v>3</v>
      </c>
      <c r="J21" s="9">
        <f>'3 Wash'!I23</f>
        <v>1</v>
      </c>
      <c r="K21" s="9">
        <f>'3 Wash'!J23</f>
        <v>2</v>
      </c>
      <c r="L21" s="9">
        <f>'3 Wash'!K23</f>
        <v>3</v>
      </c>
      <c r="S21" s="43" t="str">
        <f>'1 Initial Sorting'!Z22</f>
        <v>11 - Not Used</v>
      </c>
      <c r="T21" s="43">
        <v>11</v>
      </c>
      <c r="Y21" s="50">
        <v>3.8</v>
      </c>
      <c r="Z21" s="51" t="str">
        <f>IF(E25=0,"Inactive Process",'3 Wash'!C16)</f>
        <v>Full-Body Contamination Screening</v>
      </c>
      <c r="AA21" s="52" t="str">
        <f t="shared" si="6"/>
        <v>Contamination Screening Staff</v>
      </c>
      <c r="AB21" s="49" t="str">
        <f t="shared" si="1"/>
        <v>Radiation Staff</v>
      </c>
      <c r="AD21" s="43">
        <v>11</v>
      </c>
      <c r="AE21" s="61" t="str">
        <f>Staff!C23</f>
        <v>Not Used</v>
      </c>
      <c r="AF21" s="62">
        <f>Staff!D23</f>
        <v>0</v>
      </c>
      <c r="AG21" s="1">
        <f>Staff!E23</f>
        <v>0</v>
      </c>
      <c r="AH21" s="1">
        <f>Outputs!C55</f>
        <v>0</v>
      </c>
      <c r="AI21" s="1">
        <f>Outputs!D55</f>
        <v>0</v>
      </c>
      <c r="AJ21" s="1">
        <f>Outputs!E55</f>
        <v>0</v>
      </c>
      <c r="AK21" s="1">
        <f>Outputs!F55</f>
        <v>0</v>
      </c>
      <c r="AN21" s="1">
        <f t="shared" si="0"/>
        <v>0</v>
      </c>
      <c r="AO21" s="1">
        <f t="shared" si="2"/>
        <v>0</v>
      </c>
      <c r="AP21" s="1">
        <f t="shared" si="3"/>
        <v>0</v>
      </c>
      <c r="AQ21" s="1">
        <f t="shared" si="4"/>
        <v>0</v>
      </c>
      <c r="AR21" s="1">
        <f t="shared" si="5"/>
        <v>0</v>
      </c>
    </row>
    <row r="22" spans="2:44" ht="12.75">
      <c r="B22" s="8" t="s">
        <v>382</v>
      </c>
      <c r="C22" s="8">
        <f t="shared" si="7"/>
        <v>1</v>
      </c>
      <c r="E22" s="41">
        <f>IF('3 Wash'!D24="Yes",1,0)</f>
        <v>1</v>
      </c>
      <c r="F22" s="9">
        <f>ROUND(MID('3 Wash'!E24,1,2),0)</f>
        <v>0</v>
      </c>
      <c r="G22" s="9">
        <f>'3 Wash'!F24</f>
        <v>3</v>
      </c>
      <c r="H22" s="9">
        <f>'3 Wash'!G24</f>
        <v>7</v>
      </c>
      <c r="I22" s="9">
        <f>'3 Wash'!H24</f>
        <v>8</v>
      </c>
      <c r="J22" s="9">
        <f>'3 Wash'!I24</f>
        <v>3</v>
      </c>
      <c r="K22" s="9">
        <f>'3 Wash'!J24</f>
        <v>7</v>
      </c>
      <c r="L22" s="9">
        <f>'3 Wash'!K24</f>
        <v>8</v>
      </c>
      <c r="S22" s="43" t="str">
        <f>'1 Initial Sorting'!Z23</f>
        <v>12 - Not Used</v>
      </c>
      <c r="T22" s="43">
        <v>12</v>
      </c>
      <c r="Y22" s="50">
        <v>4.1</v>
      </c>
      <c r="Z22" s="51" t="str">
        <f>IF(E28=0,"Inactive Process",'4 Reg. &amp; Rad. Dose Assess.'!C13)</f>
        <v>Registration</v>
      </c>
      <c r="AA22" s="52" t="str">
        <f>IF(E28=0,"Inactive Process",VLOOKUP(F28,$AD$10:$AF$25,2,1))</f>
        <v>Registration Staff</v>
      </c>
      <c r="AB22" s="49" t="str">
        <f t="shared" si="1"/>
        <v>General Staff</v>
      </c>
      <c r="AD22" s="43">
        <v>12</v>
      </c>
      <c r="AE22" s="61" t="str">
        <f>Staff!C24</f>
        <v>Not Used</v>
      </c>
      <c r="AF22" s="62">
        <f>Staff!D24</f>
        <v>0</v>
      </c>
      <c r="AG22" s="1">
        <f>Staff!E24</f>
        <v>0</v>
      </c>
      <c r="AH22" s="1">
        <f>Outputs!C56</f>
        <v>0</v>
      </c>
      <c r="AI22" s="1">
        <f>Outputs!D56</f>
        <v>0</v>
      </c>
      <c r="AJ22" s="1">
        <f>Outputs!E56</f>
        <v>0</v>
      </c>
      <c r="AK22" s="1">
        <f>Outputs!F56</f>
        <v>0</v>
      </c>
      <c r="AN22" s="1">
        <f t="shared" si="0"/>
        <v>0</v>
      </c>
      <c r="AO22" s="1">
        <f t="shared" si="2"/>
        <v>0</v>
      </c>
      <c r="AP22" s="1">
        <f t="shared" si="3"/>
        <v>0</v>
      </c>
      <c r="AQ22" s="1">
        <f t="shared" si="4"/>
        <v>0</v>
      </c>
      <c r="AR22" s="1">
        <f t="shared" si="5"/>
        <v>0</v>
      </c>
    </row>
    <row r="23" spans="2:44" ht="12.75">
      <c r="B23" s="8" t="s">
        <v>383</v>
      </c>
      <c r="C23" s="8">
        <f t="shared" si="7"/>
        <v>1</v>
      </c>
      <c r="E23" s="9">
        <f>IF('3 Wash'!D15="Yes",1,0)</f>
        <v>1</v>
      </c>
      <c r="F23" s="9">
        <f>ROUND(MID('3 Wash'!E15,1,2),0)</f>
        <v>2</v>
      </c>
      <c r="G23" s="9">
        <f>'3 Wash'!F15</f>
        <v>0.1</v>
      </c>
      <c r="H23" s="9">
        <f>'3 Wash'!G15</f>
        <v>0.25</v>
      </c>
      <c r="I23" s="9">
        <f>'3 Wash'!H15</f>
        <v>1</v>
      </c>
      <c r="J23" s="9">
        <v>0</v>
      </c>
      <c r="K23" s="9">
        <v>0</v>
      </c>
      <c r="L23" s="9">
        <v>0</v>
      </c>
      <c r="S23" s="43" t="str">
        <f>'1 Initial Sorting'!Z24</f>
        <v>13 - Not Used</v>
      </c>
      <c r="T23" s="43">
        <v>13</v>
      </c>
      <c r="Y23" s="50">
        <v>4.2</v>
      </c>
      <c r="Z23" s="51" t="str">
        <f>IF(E29=0,"Inactive Process",'4 Reg. &amp; Rad. Dose Assess.'!C14)</f>
        <v>Screen for Internal Contamination</v>
      </c>
      <c r="AA23" s="52" t="str">
        <f aca="true" t="shared" si="8" ref="AA23:AA28">IF(E29=0,"Inactive Process",VLOOKUP(F29,$AD$10:$AF$25,2,1))</f>
        <v>Radiation Dose Assessment Staff</v>
      </c>
      <c r="AB23" s="49" t="str">
        <f t="shared" si="1"/>
        <v>Medical Staff</v>
      </c>
      <c r="AD23" s="43">
        <v>13</v>
      </c>
      <c r="AE23" s="61" t="str">
        <f>Staff!C25</f>
        <v>Not Used</v>
      </c>
      <c r="AF23" s="62">
        <f>Staff!D25</f>
        <v>0</v>
      </c>
      <c r="AG23" s="1">
        <f>Staff!E25</f>
        <v>0</v>
      </c>
      <c r="AH23" s="1">
        <f>Outputs!C57</f>
        <v>0</v>
      </c>
      <c r="AI23" s="1">
        <f>Outputs!D57</f>
        <v>0</v>
      </c>
      <c r="AJ23" s="1">
        <f>Outputs!E57</f>
        <v>0</v>
      </c>
      <c r="AK23" s="1">
        <f>Outputs!F57</f>
        <v>0</v>
      </c>
      <c r="AN23" s="1">
        <f t="shared" si="0"/>
        <v>0</v>
      </c>
      <c r="AO23" s="1">
        <f t="shared" si="2"/>
        <v>0</v>
      </c>
      <c r="AP23" s="1">
        <f t="shared" si="3"/>
        <v>0</v>
      </c>
      <c r="AQ23" s="1">
        <f t="shared" si="4"/>
        <v>0</v>
      </c>
      <c r="AR23" s="1">
        <f t="shared" si="5"/>
        <v>0</v>
      </c>
    </row>
    <row r="24" spans="2:44" ht="12.75">
      <c r="B24" s="8" t="s">
        <v>384</v>
      </c>
      <c r="C24" s="8">
        <f t="shared" si="7"/>
        <v>1</v>
      </c>
      <c r="E24" s="41">
        <f>IF('3 Wash'!D25="Yes",1,0)</f>
        <v>1</v>
      </c>
      <c r="F24" s="9">
        <f>ROUND(MID('3 Wash'!E25,1,2),0)</f>
        <v>0</v>
      </c>
      <c r="G24" s="9">
        <f>'3 Wash'!F25</f>
        <v>3</v>
      </c>
      <c r="H24" s="9">
        <f>'3 Wash'!G25</f>
        <v>7</v>
      </c>
      <c r="I24" s="9">
        <f>'3 Wash'!H25</f>
        <v>8</v>
      </c>
      <c r="J24" s="9">
        <f>'3 Wash'!I25</f>
        <v>3</v>
      </c>
      <c r="K24" s="9">
        <f>'3 Wash'!J25</f>
        <v>7</v>
      </c>
      <c r="L24" s="9">
        <f>'3 Wash'!K25</f>
        <v>8</v>
      </c>
      <c r="S24" s="43" t="str">
        <f>'1 Initial Sorting'!Z25</f>
        <v>14 - Not Used</v>
      </c>
      <c r="T24" s="43">
        <v>14</v>
      </c>
      <c r="Y24" s="50">
        <v>4.3</v>
      </c>
      <c r="Z24" s="51" t="str">
        <f>IF(E30=0,"Inactive Process",'4 Reg. &amp; Rad. Dose Assess.'!C15)</f>
        <v>Assess Exposure</v>
      </c>
      <c r="AA24" s="52" t="str">
        <f t="shared" si="8"/>
        <v>Radiation Dose Assessment Staff</v>
      </c>
      <c r="AB24" s="49" t="str">
        <f t="shared" si="1"/>
        <v>Medical Staff</v>
      </c>
      <c r="AD24" s="43">
        <v>14</v>
      </c>
      <c r="AE24" s="61" t="str">
        <f>Staff!C26</f>
        <v>Not Used</v>
      </c>
      <c r="AF24" s="62">
        <f>Staff!D26</f>
        <v>0</v>
      </c>
      <c r="AG24" s="1">
        <f>Staff!E26</f>
        <v>0</v>
      </c>
      <c r="AH24" s="1">
        <f>Outputs!C58</f>
        <v>0</v>
      </c>
      <c r="AI24" s="1">
        <f>Outputs!D58</f>
        <v>0</v>
      </c>
      <c r="AJ24" s="1">
        <f>Outputs!E58</f>
        <v>0</v>
      </c>
      <c r="AK24" s="1">
        <f>Outputs!F58</f>
        <v>0</v>
      </c>
      <c r="AN24" s="1">
        <f t="shared" si="0"/>
        <v>0</v>
      </c>
      <c r="AO24" s="1">
        <f t="shared" si="2"/>
        <v>0</v>
      </c>
      <c r="AP24" s="1">
        <f t="shared" si="3"/>
        <v>0</v>
      </c>
      <c r="AQ24" s="1">
        <f t="shared" si="4"/>
        <v>0</v>
      </c>
      <c r="AR24" s="1">
        <f t="shared" si="5"/>
        <v>0</v>
      </c>
    </row>
    <row r="25" spans="2:44" ht="12.75">
      <c r="B25" s="8" t="s">
        <v>385</v>
      </c>
      <c r="C25" s="8">
        <f t="shared" si="7"/>
        <v>1</v>
      </c>
      <c r="E25" s="9">
        <f>IF('3 Wash'!D16="Yes",1,0)</f>
        <v>1</v>
      </c>
      <c r="F25" s="9">
        <f>ROUND(MID('3 Wash'!E16,1,2),0)</f>
        <v>2</v>
      </c>
      <c r="G25" s="9">
        <f>'3 Wash'!F16</f>
        <v>2</v>
      </c>
      <c r="H25" s="9">
        <f>'3 Wash'!G16</f>
        <v>3</v>
      </c>
      <c r="I25" s="9">
        <f>'3 Wash'!H16</f>
        <v>5</v>
      </c>
      <c r="J25" s="9">
        <f>'3 Wash'!I16</f>
        <v>0.25</v>
      </c>
      <c r="K25" s="9">
        <f>'3 Wash'!J16</f>
        <v>0.5</v>
      </c>
      <c r="L25" s="9">
        <f>'3 Wash'!K16</f>
        <v>2</v>
      </c>
      <c r="S25" s="43" t="str">
        <f>'1 Initial Sorting'!Z26</f>
        <v>15 - Not Used</v>
      </c>
      <c r="T25" s="43">
        <v>15</v>
      </c>
      <c r="Y25" s="50">
        <v>4.4</v>
      </c>
      <c r="Z25" s="51" t="str">
        <f>IF(E31=0,"Inactive Process",'4 Reg. &amp; Rad. Dose Assess.'!C16)</f>
        <v>Assess Need for Bioassay</v>
      </c>
      <c r="AA25" s="52" t="str">
        <f t="shared" si="8"/>
        <v>Radiation Dose Assessment Staff</v>
      </c>
      <c r="AB25" s="49" t="str">
        <f t="shared" si="1"/>
        <v>Medical Staff</v>
      </c>
      <c r="AD25" s="43">
        <v>15</v>
      </c>
      <c r="AE25" s="61" t="str">
        <f>Staff!C27</f>
        <v>Not Used</v>
      </c>
      <c r="AF25" s="62">
        <f>Staff!D27</f>
        <v>0</v>
      </c>
      <c r="AG25" s="1">
        <f>Staff!E27</f>
        <v>0</v>
      </c>
      <c r="AH25" s="1">
        <f>Outputs!C59</f>
        <v>0</v>
      </c>
      <c r="AI25" s="1">
        <f>Outputs!D59</f>
        <v>0</v>
      </c>
      <c r="AJ25" s="1">
        <f>Outputs!E59</f>
        <v>0</v>
      </c>
      <c r="AK25" s="1">
        <f>Outputs!F59</f>
        <v>0</v>
      </c>
      <c r="AN25" s="1">
        <f t="shared" si="0"/>
        <v>0</v>
      </c>
      <c r="AO25" s="1">
        <f t="shared" si="2"/>
        <v>0</v>
      </c>
      <c r="AP25" s="1">
        <f t="shared" si="3"/>
        <v>0</v>
      </c>
      <c r="AQ25" s="1">
        <f t="shared" si="4"/>
        <v>0</v>
      </c>
      <c r="AR25" s="1">
        <f t="shared" si="5"/>
        <v>0</v>
      </c>
    </row>
    <row r="26" spans="2:44" ht="12.75">
      <c r="B26" s="8" t="s">
        <v>386</v>
      </c>
      <c r="C26" s="8">
        <f t="shared" si="7"/>
        <v>1</v>
      </c>
      <c r="I26" s="13"/>
      <c r="Y26" s="50">
        <v>4.5</v>
      </c>
      <c r="Z26" s="51" t="str">
        <f>IF(E32=0,"Inactive Process",'4 Reg. &amp; Rad. Dose Assess.'!C17)</f>
        <v>Assess Need for Treatment</v>
      </c>
      <c r="AA26" s="52" t="str">
        <f t="shared" si="8"/>
        <v>Radiation Dose Assessment Staff</v>
      </c>
      <c r="AB26" s="49" t="str">
        <f t="shared" si="1"/>
        <v>Medical Staff</v>
      </c>
      <c r="AN26" s="1">
        <f t="shared" si="0"/>
        <v>0</v>
      </c>
      <c r="AO26" s="1">
        <f t="shared" si="2"/>
        <v>0</v>
      </c>
      <c r="AP26" s="1">
        <f t="shared" si="3"/>
        <v>0</v>
      </c>
      <c r="AQ26" s="1">
        <f t="shared" si="4"/>
        <v>0</v>
      </c>
      <c r="AR26" s="1">
        <f t="shared" si="5"/>
        <v>0</v>
      </c>
    </row>
    <row r="27" spans="2:44" ht="12.75">
      <c r="B27" s="8" t="s">
        <v>387</v>
      </c>
      <c r="C27" s="8">
        <f t="shared" si="7"/>
        <v>1</v>
      </c>
      <c r="E27" s="10" t="s">
        <v>121</v>
      </c>
      <c r="G27" s="10"/>
      <c r="I27" s="13"/>
      <c r="Y27" s="50">
        <v>4.6</v>
      </c>
      <c r="Z27" s="51" t="str">
        <f>IF(E33=0,"Inactive Process",'4 Reg. &amp; Rad. Dose Assess.'!C18)</f>
        <v>Assess Need for Counseling</v>
      </c>
      <c r="AA27" s="52" t="str">
        <f t="shared" si="8"/>
        <v>Discharge Staff</v>
      </c>
      <c r="AB27" s="49" t="str">
        <f t="shared" si="1"/>
        <v>General Staff</v>
      </c>
      <c r="AN27" s="1">
        <f t="shared" si="0"/>
        <v>0</v>
      </c>
      <c r="AO27" s="1">
        <f t="shared" si="2"/>
        <v>0</v>
      </c>
      <c r="AP27" s="1">
        <f t="shared" si="3"/>
        <v>0</v>
      </c>
      <c r="AQ27" s="1">
        <f t="shared" si="4"/>
        <v>0</v>
      </c>
      <c r="AR27" s="1">
        <f t="shared" si="5"/>
        <v>0</v>
      </c>
    </row>
    <row r="28" spans="2:44" ht="12.75">
      <c r="B28" s="8" t="s">
        <v>388</v>
      </c>
      <c r="C28" s="8">
        <f>E28</f>
        <v>1</v>
      </c>
      <c r="E28" s="9">
        <f>IF('4 Reg. &amp; Rad. Dose Assess.'!D13="Yes",1,0)</f>
        <v>1</v>
      </c>
      <c r="F28" s="9">
        <f>ROUND(MID('4 Reg. &amp; Rad. Dose Assess.'!E13,1,2),0)</f>
        <v>4</v>
      </c>
      <c r="G28" s="9">
        <f>'4 Reg. &amp; Rad. Dose Assess.'!F13</f>
        <v>2</v>
      </c>
      <c r="H28" s="9">
        <f>'4 Reg. &amp; Rad. Dose Assess.'!G13</f>
        <v>5</v>
      </c>
      <c r="I28" s="9">
        <f>'4 Reg. &amp; Rad. Dose Assess.'!H13</f>
        <v>8</v>
      </c>
      <c r="J28" s="9">
        <f>'4 Reg. &amp; Rad. Dose Assess.'!I13</f>
        <v>2</v>
      </c>
      <c r="K28" s="9">
        <f>'4 Reg. &amp; Rad. Dose Assess.'!J13</f>
        <v>5</v>
      </c>
      <c r="L28" s="9">
        <f>'4 Reg. &amp; Rad. Dose Assess.'!K13</f>
        <v>8</v>
      </c>
      <c r="M28" s="9">
        <f>'4 Reg. &amp; Rad. Dose Assess.'!L13</f>
        <v>2</v>
      </c>
      <c r="N28" s="9">
        <f>'4 Reg. &amp; Rad. Dose Assess.'!M13</f>
        <v>5</v>
      </c>
      <c r="O28" s="9">
        <f>'4 Reg. &amp; Rad. Dose Assess.'!N13</f>
        <v>8</v>
      </c>
      <c r="Y28" s="50">
        <v>4.7</v>
      </c>
      <c r="Z28" s="51" t="str">
        <f>IF(E34=0,"Inactive Process",'4 Reg. &amp; Rad. Dose Assess.'!C19)</f>
        <v>Refer for Further Care</v>
      </c>
      <c r="AA28" s="52" t="str">
        <f t="shared" si="8"/>
        <v>Discharge Staff</v>
      </c>
      <c r="AB28" s="49" t="str">
        <f t="shared" si="1"/>
        <v>General Staff</v>
      </c>
      <c r="AN28" s="1">
        <f t="shared" si="0"/>
        <v>0</v>
      </c>
      <c r="AO28" s="1">
        <f t="shared" si="2"/>
        <v>0</v>
      </c>
      <c r="AP28" s="1">
        <f t="shared" si="3"/>
        <v>0</v>
      </c>
      <c r="AQ28" s="1">
        <f t="shared" si="4"/>
        <v>0</v>
      </c>
      <c r="AR28" s="1">
        <f t="shared" si="5"/>
        <v>0</v>
      </c>
    </row>
    <row r="29" spans="2:15" ht="12.75">
      <c r="B29" s="8" t="s">
        <v>389</v>
      </c>
      <c r="C29" s="8">
        <f aca="true" t="shared" si="9" ref="C29:C34">E29</f>
        <v>1</v>
      </c>
      <c r="E29" s="9">
        <f>IF('4 Reg. &amp; Rad. Dose Assess.'!D14="Yes",1,0)</f>
        <v>1</v>
      </c>
      <c r="F29" s="9">
        <f>ROUND(MID('4 Reg. &amp; Rad. Dose Assess.'!E14,1,2),0)</f>
        <v>5</v>
      </c>
      <c r="G29" s="9">
        <f>'4 Reg. &amp; Rad. Dose Assess.'!F14</f>
        <v>3</v>
      </c>
      <c r="H29" s="9">
        <f>'4 Reg. &amp; Rad. Dose Assess.'!G14</f>
        <v>5</v>
      </c>
      <c r="I29" s="9">
        <f>'4 Reg. &amp; Rad. Dose Assess.'!H14</f>
        <v>7</v>
      </c>
      <c r="J29" s="9">
        <f>'4 Reg. &amp; Rad. Dose Assess.'!I14</f>
        <v>3</v>
      </c>
      <c r="K29" s="9">
        <f>'4 Reg. &amp; Rad. Dose Assess.'!J14</f>
        <v>5</v>
      </c>
      <c r="L29" s="9">
        <f>'4 Reg. &amp; Rad. Dose Assess.'!K14</f>
        <v>7</v>
      </c>
      <c r="M29" s="9">
        <f>'4 Reg. &amp; Rad. Dose Assess.'!L14</f>
        <v>3</v>
      </c>
      <c r="N29" s="9">
        <f>'4 Reg. &amp; Rad. Dose Assess.'!M14</f>
        <v>5</v>
      </c>
      <c r="O29" s="9">
        <f>'4 Reg. &amp; Rad. Dose Assess.'!N14</f>
        <v>7</v>
      </c>
    </row>
    <row r="30" spans="2:15" ht="12.75">
      <c r="B30" s="8" t="s">
        <v>390</v>
      </c>
      <c r="C30" s="8">
        <f t="shared" si="9"/>
        <v>1</v>
      </c>
      <c r="E30" s="9">
        <f>IF('4 Reg. &amp; Rad. Dose Assess.'!D15="Yes",1,0)</f>
        <v>1</v>
      </c>
      <c r="F30" s="9">
        <f>ROUND(MID('4 Reg. &amp; Rad. Dose Assess.'!E15,1,2),0)</f>
        <v>5</v>
      </c>
      <c r="G30" s="9">
        <f>'4 Reg. &amp; Rad. Dose Assess.'!F15</f>
        <v>2</v>
      </c>
      <c r="H30" s="9">
        <f>'4 Reg. &amp; Rad. Dose Assess.'!G15</f>
        <v>4</v>
      </c>
      <c r="I30" s="9">
        <f>'4 Reg. &amp; Rad. Dose Assess.'!H15</f>
        <v>6</v>
      </c>
      <c r="J30" s="9">
        <f>'4 Reg. &amp; Rad. Dose Assess.'!I15</f>
        <v>2</v>
      </c>
      <c r="K30" s="9">
        <f>'4 Reg. &amp; Rad. Dose Assess.'!J15</f>
        <v>4</v>
      </c>
      <c r="L30" s="9">
        <f>'4 Reg. &amp; Rad. Dose Assess.'!K15</f>
        <v>6</v>
      </c>
      <c r="M30" s="9">
        <f>'4 Reg. &amp; Rad. Dose Assess.'!L15</f>
        <v>2</v>
      </c>
      <c r="N30" s="9">
        <f>'4 Reg. &amp; Rad. Dose Assess.'!M15</f>
        <v>4</v>
      </c>
      <c r="O30" s="9">
        <f>'4 Reg. &amp; Rad. Dose Assess.'!N15</f>
        <v>6</v>
      </c>
    </row>
    <row r="31" spans="2:15" ht="12.75">
      <c r="B31" s="8" t="s">
        <v>391</v>
      </c>
      <c r="C31" s="8">
        <f t="shared" si="9"/>
        <v>1</v>
      </c>
      <c r="E31" s="9">
        <f>IF('4 Reg. &amp; Rad. Dose Assess.'!D16="Yes",1,0)</f>
        <v>1</v>
      </c>
      <c r="F31" s="9">
        <f>ROUND(MID('4 Reg. &amp; Rad. Dose Assess.'!E16,1,2),0)</f>
        <v>5</v>
      </c>
      <c r="G31" s="9">
        <f>'4 Reg. &amp; Rad. Dose Assess.'!F16</f>
        <v>2</v>
      </c>
      <c r="H31" s="9">
        <f>'4 Reg. &amp; Rad. Dose Assess.'!G16</f>
        <v>4</v>
      </c>
      <c r="I31" s="9">
        <f>'4 Reg. &amp; Rad. Dose Assess.'!H16</f>
        <v>6</v>
      </c>
      <c r="J31" s="9">
        <f>'4 Reg. &amp; Rad. Dose Assess.'!I16</f>
        <v>2</v>
      </c>
      <c r="K31" s="9">
        <f>'4 Reg. &amp; Rad. Dose Assess.'!J16</f>
        <v>4</v>
      </c>
      <c r="L31" s="9">
        <f>'4 Reg. &amp; Rad. Dose Assess.'!K16</f>
        <v>6</v>
      </c>
      <c r="M31" s="9">
        <f>'4 Reg. &amp; Rad. Dose Assess.'!L16</f>
        <v>2</v>
      </c>
      <c r="N31" s="9">
        <f>'4 Reg. &amp; Rad. Dose Assess.'!M16</f>
        <v>4</v>
      </c>
      <c r="O31" s="9">
        <f>'4 Reg. &amp; Rad. Dose Assess.'!N16</f>
        <v>6</v>
      </c>
    </row>
    <row r="32" spans="2:15" ht="12.75">
      <c r="B32" s="8" t="s">
        <v>392</v>
      </c>
      <c r="C32" s="8">
        <f t="shared" si="9"/>
        <v>1</v>
      </c>
      <c r="E32" s="9">
        <f>IF('4 Reg. &amp; Rad. Dose Assess.'!D17="Yes",1,0)</f>
        <v>1</v>
      </c>
      <c r="F32" s="9">
        <f>ROUND(MID('4 Reg. &amp; Rad. Dose Assess.'!E17,1,2),0)</f>
        <v>5</v>
      </c>
      <c r="G32" s="9">
        <f>'4 Reg. &amp; Rad. Dose Assess.'!F17</f>
        <v>3</v>
      </c>
      <c r="H32" s="9">
        <f>'4 Reg. &amp; Rad. Dose Assess.'!G17</f>
        <v>5</v>
      </c>
      <c r="I32" s="9">
        <f>'4 Reg. &amp; Rad. Dose Assess.'!H17</f>
        <v>7</v>
      </c>
      <c r="J32" s="9">
        <f>'4 Reg. &amp; Rad. Dose Assess.'!I17</f>
        <v>3</v>
      </c>
      <c r="K32" s="9">
        <f>'4 Reg. &amp; Rad. Dose Assess.'!J17</f>
        <v>5</v>
      </c>
      <c r="L32" s="9">
        <f>'4 Reg. &amp; Rad. Dose Assess.'!K17</f>
        <v>7</v>
      </c>
      <c r="M32" s="9">
        <f>'4 Reg. &amp; Rad. Dose Assess.'!L17</f>
        <v>3</v>
      </c>
      <c r="N32" s="9">
        <f>'4 Reg. &amp; Rad. Dose Assess.'!M17</f>
        <v>5</v>
      </c>
      <c r="O32" s="9">
        <f>'4 Reg. &amp; Rad. Dose Assess.'!N17</f>
        <v>7</v>
      </c>
    </row>
    <row r="33" spans="2:15" ht="12.75">
      <c r="B33" s="8" t="s">
        <v>393</v>
      </c>
      <c r="C33" s="8">
        <f t="shared" si="9"/>
        <v>1</v>
      </c>
      <c r="E33" s="9">
        <f>IF('4 Reg. &amp; Rad. Dose Assess.'!D18="Yes",1,0)</f>
        <v>1</v>
      </c>
      <c r="F33" s="9">
        <f>ROUND(MID('4 Reg. &amp; Rad. Dose Assess.'!E18,1,2),0)</f>
        <v>6</v>
      </c>
      <c r="G33" s="9">
        <f>'4 Reg. &amp; Rad. Dose Assess.'!F18</f>
        <v>3</v>
      </c>
      <c r="H33" s="9">
        <f>'4 Reg. &amp; Rad. Dose Assess.'!G18</f>
        <v>5</v>
      </c>
      <c r="I33" s="9">
        <f>'4 Reg. &amp; Rad. Dose Assess.'!H18</f>
        <v>7</v>
      </c>
      <c r="J33" s="9">
        <f>'4 Reg. &amp; Rad. Dose Assess.'!I18</f>
        <v>3</v>
      </c>
      <c r="K33" s="9">
        <f>'4 Reg. &amp; Rad. Dose Assess.'!J18</f>
        <v>5</v>
      </c>
      <c r="L33" s="9">
        <f>'4 Reg. &amp; Rad. Dose Assess.'!K18</f>
        <v>7</v>
      </c>
      <c r="M33" s="9">
        <f>'4 Reg. &amp; Rad. Dose Assess.'!L18</f>
        <v>3</v>
      </c>
      <c r="N33" s="9">
        <f>'4 Reg. &amp; Rad. Dose Assess.'!M18</f>
        <v>5</v>
      </c>
      <c r="O33" s="9">
        <f>'4 Reg. &amp; Rad. Dose Assess.'!N18</f>
        <v>7</v>
      </c>
    </row>
    <row r="34" spans="2:15" ht="12.75">
      <c r="B34" s="8" t="s">
        <v>394</v>
      </c>
      <c r="C34" s="8">
        <f t="shared" si="9"/>
        <v>1</v>
      </c>
      <c r="E34" s="9">
        <f>IF('4 Reg. &amp; Rad. Dose Assess.'!D19="Yes",1,0)</f>
        <v>1</v>
      </c>
      <c r="F34" s="9">
        <f>ROUND(MID('4 Reg. &amp; Rad. Dose Assess.'!E19,1,2),0)</f>
        <v>6</v>
      </c>
      <c r="G34" s="9">
        <f>'4 Reg. &amp; Rad. Dose Assess.'!F19</f>
        <v>3</v>
      </c>
      <c r="H34" s="9">
        <f>'4 Reg. &amp; Rad. Dose Assess.'!G19</f>
        <v>5</v>
      </c>
      <c r="I34" s="9">
        <f>'4 Reg. &amp; Rad. Dose Assess.'!H19</f>
        <v>7</v>
      </c>
      <c r="J34" s="9">
        <f>'4 Reg. &amp; Rad. Dose Assess.'!I19</f>
        <v>3</v>
      </c>
      <c r="K34" s="9">
        <f>'4 Reg. &amp; Rad. Dose Assess.'!J19</f>
        <v>5</v>
      </c>
      <c r="L34" s="9">
        <f>'4 Reg. &amp; Rad. Dose Assess.'!K19</f>
        <v>7</v>
      </c>
      <c r="M34" s="9">
        <f>'4 Reg. &amp; Rad. Dose Assess.'!L19</f>
        <v>3</v>
      </c>
      <c r="N34" s="9">
        <f>'4 Reg. &amp; Rad. Dose Assess.'!M19</f>
        <v>5</v>
      </c>
      <c r="O34" s="9">
        <f>'4 Reg. &amp; Rad. Dose Assess.'!N19</f>
        <v>7</v>
      </c>
    </row>
    <row r="35" spans="2:3" ht="12.75">
      <c r="B35" s="8"/>
      <c r="C35" s="8"/>
    </row>
    <row r="36" spans="2:5" ht="12.75">
      <c r="B36" s="8"/>
      <c r="C36" s="8"/>
      <c r="E36" s="10" t="s">
        <v>151</v>
      </c>
    </row>
    <row r="37" spans="2:7" ht="12.75">
      <c r="B37" s="8"/>
      <c r="C37" s="8"/>
      <c r="E37" s="45">
        <f>'2 Contamination Screening'!D20</f>
        <v>0.05</v>
      </c>
      <c r="F37" s="45">
        <f>'2 Contamination Screening'!E20</f>
        <v>0</v>
      </c>
      <c r="G37" s="10"/>
    </row>
    <row r="38" spans="2:6" ht="12.75">
      <c r="B38" s="8"/>
      <c r="C38" s="8"/>
      <c r="E38" s="45">
        <f>'2 Contamination Screening'!D21</f>
        <v>0.05</v>
      </c>
      <c r="F38" s="45">
        <f>'2 Contamination Screening'!E21</f>
        <v>0.01</v>
      </c>
    </row>
    <row r="39" spans="2:3" ht="12.75">
      <c r="B39" s="8"/>
      <c r="C39" s="8"/>
    </row>
    <row r="40" spans="2:5" ht="12.75">
      <c r="B40" s="8"/>
      <c r="C40" s="8"/>
      <c r="E40" s="10" t="s">
        <v>152</v>
      </c>
    </row>
    <row r="41" spans="2:6" ht="12.75">
      <c r="B41" s="8"/>
      <c r="C41" s="8"/>
      <c r="E41" s="44">
        <f>'3 Wash'!D31</f>
        <v>0.5</v>
      </c>
      <c r="F41" s="44">
        <f>'3 Wash'!E31</f>
        <v>1</v>
      </c>
    </row>
    <row r="42" spans="2:11" ht="12.75">
      <c r="B42" s="8"/>
      <c r="C42" s="8"/>
      <c r="E42" s="44">
        <f>'3 Wash'!D32</f>
        <v>0.05</v>
      </c>
      <c r="F42" s="44">
        <f>'3 Wash'!E32</f>
        <v>1</v>
      </c>
      <c r="K42" s="10"/>
    </row>
    <row r="43" spans="2:6" ht="12.75">
      <c r="B43" s="8"/>
      <c r="C43" s="8"/>
      <c r="E43" s="44">
        <f>'3 Wash'!D33</f>
        <v>0.05</v>
      </c>
      <c r="F43" s="44">
        <f>'3 Wash'!E33</f>
        <v>0.8</v>
      </c>
    </row>
    <row r="44" spans="2:6" ht="12.75">
      <c r="B44" s="8"/>
      <c r="C44" s="8"/>
      <c r="E44" s="44">
        <f>'3 Wash'!D34</f>
        <v>0.05</v>
      </c>
      <c r="F44" s="44">
        <f>'3 Wash'!E34</f>
        <v>0.6</v>
      </c>
    </row>
    <row r="45" spans="2:3" ht="12.75">
      <c r="B45" s="8"/>
      <c r="C45" s="8"/>
    </row>
    <row r="46" spans="2:5" ht="12.75">
      <c r="B46" s="8"/>
      <c r="C46" s="8"/>
      <c r="E46" s="10" t="s">
        <v>153</v>
      </c>
    </row>
    <row r="47" spans="2:7" ht="12.75">
      <c r="B47" s="8"/>
      <c r="C47" s="8"/>
      <c r="E47" s="44">
        <f>'4 Reg. &amp; Rad. Dose Assess.'!D25</f>
        <v>0.001</v>
      </c>
      <c r="F47" s="44">
        <f>'4 Reg. &amp; Rad. Dose Assess.'!E25</f>
        <v>0.2</v>
      </c>
      <c r="G47" s="44">
        <f>'4 Reg. &amp; Rad. Dose Assess.'!F25</f>
        <v>1</v>
      </c>
    </row>
    <row r="48" spans="2:7" ht="12.75">
      <c r="B48" s="8"/>
      <c r="C48" s="8"/>
      <c r="E48" s="44">
        <f>'4 Reg. &amp; Rad. Dose Assess.'!D26</f>
        <v>0.5</v>
      </c>
      <c r="F48" s="44">
        <f>'4 Reg. &amp; Rad. Dose Assess.'!E26</f>
        <v>0.5</v>
      </c>
      <c r="G48" s="44">
        <f>'4 Reg. &amp; Rad. Dose Assess.'!F26</f>
        <v>0.5</v>
      </c>
    </row>
    <row r="49" spans="2:3" ht="12.75">
      <c r="B49" s="8"/>
      <c r="C49" s="8"/>
    </row>
    <row r="50" spans="2:3" ht="12.75">
      <c r="B50" s="8"/>
      <c r="C50" s="8"/>
    </row>
    <row r="51" spans="2:5" ht="12.75">
      <c r="B51" s="8"/>
      <c r="C51" s="8"/>
      <c r="E51" s="10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5" ht="12.75">
      <c r="B60" s="8"/>
      <c r="C60" s="8"/>
      <c r="E60" s="10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spans="2:3" ht="12.75">
      <c r="B71" s="8"/>
      <c r="C71" s="8"/>
    </row>
    <row r="72" spans="2:3" ht="12.75">
      <c r="B72" s="8"/>
      <c r="C72" s="8"/>
    </row>
    <row r="73" spans="2:3" ht="12.75">
      <c r="B73" s="8"/>
      <c r="C73" s="8"/>
    </row>
    <row r="74" spans="2:3" ht="12.75">
      <c r="B74" s="8"/>
      <c r="C74" s="8"/>
    </row>
    <row r="75" spans="2:3" ht="12.75">
      <c r="B75" s="8"/>
      <c r="C75" s="8"/>
    </row>
    <row r="76" spans="2:3" ht="12.75">
      <c r="B76" s="8"/>
      <c r="C76" s="8"/>
    </row>
    <row r="77" spans="2:3" ht="12.75">
      <c r="B77" s="8"/>
      <c r="C77" s="8"/>
    </row>
    <row r="78" spans="2:3" ht="12.75">
      <c r="B78" s="8"/>
      <c r="C78" s="8"/>
    </row>
    <row r="79" spans="2:3" ht="12.75">
      <c r="B79" s="8"/>
      <c r="C79" s="8"/>
    </row>
    <row r="80" spans="2:3" ht="12.75">
      <c r="B80" s="8"/>
      <c r="C80" s="8"/>
    </row>
    <row r="81" spans="2:3" ht="12.75">
      <c r="B81" s="8"/>
      <c r="C81" s="8"/>
    </row>
    <row r="82" spans="2:3" ht="12.75">
      <c r="B82" s="8"/>
      <c r="C82" s="8"/>
    </row>
    <row r="83" spans="2:3" ht="12.75">
      <c r="B83" s="8"/>
      <c r="C83" s="8"/>
    </row>
    <row r="84" spans="2:3" ht="12.75">
      <c r="B84" s="8"/>
      <c r="C84" s="8"/>
    </row>
    <row r="85" spans="2:3" ht="12.75">
      <c r="B85" s="8"/>
      <c r="C85" s="8"/>
    </row>
    <row r="86" spans="2:3" ht="12.75">
      <c r="B86" s="8"/>
      <c r="C86" s="8"/>
    </row>
    <row r="87" spans="2:3" ht="12.75">
      <c r="B87" s="8"/>
      <c r="C87" s="8"/>
    </row>
    <row r="88" spans="2:3" ht="12.75">
      <c r="B88" s="8"/>
      <c r="C88" s="8"/>
    </row>
    <row r="89" spans="2:3" ht="12.75">
      <c r="B89" s="8"/>
      <c r="C89" s="8"/>
    </row>
    <row r="90" spans="2:3" ht="12.75">
      <c r="B90" s="8"/>
      <c r="C90" s="8"/>
    </row>
    <row r="91" spans="2:3" ht="12.75">
      <c r="B91" s="8"/>
      <c r="C91" s="8"/>
    </row>
    <row r="92" spans="2:3" ht="12.75">
      <c r="B92" s="8"/>
      <c r="C92" s="8"/>
    </row>
    <row r="93" spans="2:3" ht="12.75">
      <c r="B93" s="8"/>
      <c r="C93" s="8"/>
    </row>
    <row r="94" spans="2:3" ht="12.75">
      <c r="B94" s="8"/>
      <c r="C94" s="8"/>
    </row>
    <row r="95" spans="2:3" ht="12.75">
      <c r="B95" s="8"/>
      <c r="C95" s="8"/>
    </row>
    <row r="96" spans="2:3" ht="12.75">
      <c r="B96" s="8"/>
      <c r="C96" s="8"/>
    </row>
    <row r="97" spans="2:3" ht="12.75">
      <c r="B97" s="8"/>
      <c r="C97" s="8"/>
    </row>
    <row r="98" spans="2:3" ht="12.75">
      <c r="B98" s="8"/>
      <c r="C98" s="8"/>
    </row>
    <row r="99" spans="2:3" ht="12.75">
      <c r="B99" s="8"/>
      <c r="C99" s="8"/>
    </row>
    <row r="100" spans="2:3" ht="12.75">
      <c r="B100" s="8"/>
      <c r="C100" s="8"/>
    </row>
    <row r="101" spans="2:3" ht="12.75">
      <c r="B101" s="8"/>
      <c r="C101" s="8"/>
    </row>
    <row r="102" spans="2:3" ht="12.75">
      <c r="B102" s="8"/>
      <c r="C102" s="8"/>
    </row>
    <row r="103" spans="2:3" ht="12.75">
      <c r="B103" s="8"/>
      <c r="C103" s="8"/>
    </row>
    <row r="104" spans="2:3" ht="12.75">
      <c r="B104" s="8"/>
      <c r="C104" s="8"/>
    </row>
    <row r="105" spans="2:3" ht="12.75">
      <c r="B105" s="8"/>
      <c r="C105" s="8"/>
    </row>
    <row r="106" spans="2:3" ht="12.75">
      <c r="B106" s="8"/>
      <c r="C106" s="8"/>
    </row>
    <row r="107" spans="2:3" ht="12.75">
      <c r="B107" s="8"/>
      <c r="C107" s="8"/>
    </row>
    <row r="108" spans="2:3" ht="12.75">
      <c r="B108" s="8"/>
      <c r="C108" s="8"/>
    </row>
    <row r="109" spans="2:3" ht="12.75">
      <c r="B109" s="8"/>
      <c r="C109" s="8"/>
    </row>
    <row r="110" spans="2:3" ht="12.75">
      <c r="B110" s="8"/>
      <c r="C110" s="8"/>
    </row>
    <row r="111" spans="2:3" ht="12.75">
      <c r="B111" s="8"/>
      <c r="C111" s="8"/>
    </row>
    <row r="112" spans="2:3" ht="12.75">
      <c r="B112" s="8"/>
      <c r="C112" s="8"/>
    </row>
    <row r="113" spans="2:3" ht="12.75">
      <c r="B113" s="8"/>
      <c r="C113" s="8"/>
    </row>
    <row r="114" spans="2:3" ht="12.75">
      <c r="B114" s="8"/>
      <c r="C114" s="8"/>
    </row>
    <row r="115" spans="2:3" ht="12.75">
      <c r="B115" s="8"/>
      <c r="C115" s="8"/>
    </row>
    <row r="116" spans="2:3" ht="12.75">
      <c r="B116" s="8"/>
      <c r="C116" s="8"/>
    </row>
    <row r="117" spans="2:3" ht="12.75">
      <c r="B117" s="8"/>
      <c r="C117" s="8"/>
    </row>
    <row r="118" spans="2:3" ht="12.75">
      <c r="B118" s="8"/>
      <c r="C118" s="8"/>
    </row>
    <row r="119" spans="2:3" ht="12.75">
      <c r="B119" s="8"/>
      <c r="C119" s="8"/>
    </row>
    <row r="120" spans="2:3" ht="12.75">
      <c r="B120" s="8"/>
      <c r="C120" s="8"/>
    </row>
    <row r="121" spans="2:3" ht="12.75">
      <c r="B121" s="8"/>
      <c r="C121" s="8"/>
    </row>
    <row r="122" spans="2:3" ht="12.75">
      <c r="B122" s="8"/>
      <c r="C122" s="8"/>
    </row>
    <row r="123" spans="2:3" ht="12.75">
      <c r="B123" s="8"/>
      <c r="C123" s="8"/>
    </row>
    <row r="124" spans="2:3" ht="12.75">
      <c r="B124" s="8"/>
      <c r="C124" s="8"/>
    </row>
    <row r="125" spans="2:3" ht="12.75">
      <c r="B125" s="8"/>
      <c r="C125" s="8"/>
    </row>
    <row r="126" spans="2:3" ht="12.75">
      <c r="B126" s="8"/>
      <c r="C126" s="8"/>
    </row>
    <row r="127" spans="2:3" ht="12.75">
      <c r="B127" s="8"/>
      <c r="C127" s="8"/>
    </row>
    <row r="128" spans="2:3" ht="12.75">
      <c r="B128" s="8"/>
      <c r="C128" s="8"/>
    </row>
    <row r="129" spans="2:3" ht="12.75">
      <c r="B129" s="8"/>
      <c r="C129" s="8"/>
    </row>
    <row r="130" spans="2:3" ht="12.75">
      <c r="B130" s="8"/>
      <c r="C130" s="8"/>
    </row>
    <row r="131" spans="2:3" ht="12.75">
      <c r="B131" s="8"/>
      <c r="C131" s="8"/>
    </row>
    <row r="132" spans="2:3" ht="12.75">
      <c r="B132" s="8"/>
      <c r="C132" s="8"/>
    </row>
    <row r="133" spans="2:3" ht="12.75">
      <c r="B133" s="8"/>
      <c r="C133" s="8"/>
    </row>
    <row r="134" spans="2:3" ht="12.75">
      <c r="B134" s="8"/>
      <c r="C134" s="8"/>
    </row>
    <row r="135" spans="2:3" ht="12.75">
      <c r="B135" s="8"/>
      <c r="C135" s="8"/>
    </row>
    <row r="136" spans="2:3" ht="12.75">
      <c r="B136" s="8"/>
      <c r="C136" s="8"/>
    </row>
    <row r="137" spans="2:3" ht="12.75">
      <c r="B137" s="8"/>
      <c r="C137" s="8"/>
    </row>
    <row r="138" spans="2:3" ht="12.75">
      <c r="B138" s="8"/>
      <c r="C138" s="8"/>
    </row>
    <row r="139" spans="2:3" ht="12.75">
      <c r="B139" s="8"/>
      <c r="C139" s="8"/>
    </row>
    <row r="140" spans="2:3" ht="12.75">
      <c r="B140" s="8"/>
      <c r="C140" s="8"/>
    </row>
    <row r="141" spans="2:3" ht="12.75">
      <c r="B141" s="8"/>
      <c r="C141" s="8"/>
    </row>
    <row r="142" spans="2:3" ht="12.75">
      <c r="B142" s="8"/>
      <c r="C142" s="8"/>
    </row>
    <row r="143" spans="2:3" ht="12.75">
      <c r="B143" s="8"/>
      <c r="C143" s="8"/>
    </row>
    <row r="144" spans="2:3" ht="12.75">
      <c r="B144" s="8"/>
      <c r="C144" s="8"/>
    </row>
    <row r="145" spans="2:3" ht="12.75">
      <c r="B145" s="8"/>
      <c r="C145" s="8"/>
    </row>
    <row r="146" spans="2:3" ht="12.75">
      <c r="B146" s="8"/>
      <c r="C146" s="8"/>
    </row>
    <row r="147" spans="2:3" ht="12.75">
      <c r="B147" s="8"/>
      <c r="C147" s="8"/>
    </row>
    <row r="148" spans="2:3" ht="12.75">
      <c r="B148" s="8"/>
      <c r="C148" s="8"/>
    </row>
    <row r="149" spans="2:3" ht="12.75">
      <c r="B149" s="8"/>
      <c r="C149" s="8"/>
    </row>
    <row r="150" spans="2:3" ht="12.75">
      <c r="B150" s="8"/>
      <c r="C150" s="8"/>
    </row>
    <row r="151" spans="2:3" ht="12.75">
      <c r="B151" s="8"/>
      <c r="C151" s="8"/>
    </row>
    <row r="152" spans="2:3" ht="12.75">
      <c r="B152" s="8"/>
      <c r="C152" s="8"/>
    </row>
    <row r="153" spans="2:3" ht="12.75">
      <c r="B153" s="8"/>
      <c r="C153" s="8"/>
    </row>
    <row r="154" spans="2:3" ht="12.75">
      <c r="B154" s="8"/>
      <c r="C154" s="8"/>
    </row>
    <row r="155" spans="2:3" ht="12.75">
      <c r="B155" s="8"/>
      <c r="C155" s="8"/>
    </row>
    <row r="156" spans="2:3" ht="12.75">
      <c r="B156" s="8"/>
      <c r="C156" s="8"/>
    </row>
    <row r="157" spans="2:3" ht="12.75">
      <c r="B157" s="8"/>
      <c r="C157" s="8"/>
    </row>
    <row r="158" spans="2:3" ht="12.75">
      <c r="B158" s="8"/>
      <c r="C158" s="8"/>
    </row>
    <row r="159" spans="2:3" ht="12.75">
      <c r="B159" s="8"/>
      <c r="C159" s="8"/>
    </row>
    <row r="160" spans="2:3" ht="12.75">
      <c r="B160" s="8"/>
      <c r="C160" s="8"/>
    </row>
    <row r="161" spans="2:3" ht="12.75">
      <c r="B161" s="8"/>
      <c r="C161" s="8"/>
    </row>
    <row r="162" spans="2:3" ht="12.75">
      <c r="B162" s="8"/>
      <c r="C162" s="8"/>
    </row>
    <row r="163" spans="2:3" ht="12.75">
      <c r="B163" s="8"/>
      <c r="C163" s="8"/>
    </row>
    <row r="164" spans="2:3" ht="12.75">
      <c r="B164" s="8"/>
      <c r="C164" s="8"/>
    </row>
    <row r="165" spans="2:3" ht="12.75">
      <c r="B165" s="8"/>
      <c r="C165" s="8"/>
    </row>
    <row r="166" spans="2:3" ht="12.75">
      <c r="B166" s="8"/>
      <c r="C166" s="8"/>
    </row>
    <row r="167" spans="2:3" ht="12.75">
      <c r="B167" s="8"/>
      <c r="C167" s="8"/>
    </row>
    <row r="168" spans="2:3" ht="12.75">
      <c r="B168" s="8"/>
      <c r="C168" s="8"/>
    </row>
    <row r="169" spans="2:3" ht="12.75">
      <c r="B169" s="8"/>
      <c r="C169" s="8"/>
    </row>
    <row r="170" spans="2:3" ht="12.75">
      <c r="B170" s="8"/>
      <c r="C170" s="8"/>
    </row>
    <row r="171" spans="2:3" ht="12.75">
      <c r="B171" s="8"/>
      <c r="C171" s="8"/>
    </row>
    <row r="172" spans="2:3" ht="12.75">
      <c r="B172" s="8"/>
      <c r="C172" s="8"/>
    </row>
    <row r="173" spans="2:3" ht="12.75">
      <c r="B173" s="8"/>
      <c r="C173" s="8"/>
    </row>
    <row r="174" spans="2:3" ht="12.75">
      <c r="B174" s="8"/>
      <c r="C174" s="8"/>
    </row>
    <row r="175" spans="2:3" ht="12.75">
      <c r="B175" s="8"/>
      <c r="C175" s="8"/>
    </row>
    <row r="176" spans="2:3" ht="12.75">
      <c r="B176" s="8"/>
      <c r="C176" s="8"/>
    </row>
    <row r="177" spans="2:3" ht="12.75">
      <c r="B177" s="8"/>
      <c r="C177" s="8"/>
    </row>
    <row r="178" spans="2:3" ht="12.75">
      <c r="B178" s="8"/>
      <c r="C178" s="8"/>
    </row>
    <row r="179" spans="2:3" ht="12.75">
      <c r="B179" s="8"/>
      <c r="C179" s="8"/>
    </row>
    <row r="180" spans="2:3" ht="12.75">
      <c r="B180" s="8"/>
      <c r="C180" s="8"/>
    </row>
    <row r="181" spans="2:3" ht="12.75">
      <c r="B181" s="8"/>
      <c r="C181" s="8"/>
    </row>
    <row r="182" spans="2:3" ht="12.75">
      <c r="B182" s="8"/>
      <c r="C182" s="8"/>
    </row>
    <row r="183" spans="2:3" ht="12.75">
      <c r="B183" s="8"/>
      <c r="C183" s="8"/>
    </row>
    <row r="184" spans="2:3" ht="12.75">
      <c r="B184" s="8"/>
      <c r="C184" s="8"/>
    </row>
    <row r="185" spans="2:3" ht="12.75">
      <c r="B185" s="8"/>
      <c r="C185" s="8"/>
    </row>
    <row r="186" spans="2:3" ht="12.75">
      <c r="B186" s="8"/>
      <c r="C186" s="8"/>
    </row>
    <row r="187" spans="2:3" ht="12.75">
      <c r="B187" s="8"/>
      <c r="C187" s="8"/>
    </row>
    <row r="188" spans="2:3" ht="12.75">
      <c r="B188" s="8"/>
      <c r="C188" s="8"/>
    </row>
    <row r="189" spans="2:3" ht="12.75">
      <c r="B189" s="8"/>
      <c r="C189" s="8"/>
    </row>
    <row r="190" spans="2:3" ht="12.75">
      <c r="B190" s="8"/>
      <c r="C190" s="8"/>
    </row>
    <row r="191" spans="2:3" ht="12.75">
      <c r="B191" s="8"/>
      <c r="C191" s="8"/>
    </row>
    <row r="192" spans="2:3" ht="12.75">
      <c r="B192" s="8"/>
      <c r="C192" s="8"/>
    </row>
    <row r="193" spans="2:3" ht="12.75">
      <c r="B193" s="8"/>
      <c r="C193" s="8"/>
    </row>
    <row r="194" spans="2:3" ht="12.75">
      <c r="B194" s="8"/>
      <c r="C194" s="8"/>
    </row>
    <row r="195" spans="2:3" ht="12.75">
      <c r="B195" s="8"/>
      <c r="C195" s="8"/>
    </row>
    <row r="196" spans="2:3" ht="12.75">
      <c r="B196" s="8"/>
      <c r="C196" s="8"/>
    </row>
    <row r="197" spans="2:3" ht="12.75">
      <c r="B197" s="8"/>
      <c r="C197" s="8"/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2.75">
      <c r="B208" s="8"/>
      <c r="C208" s="8"/>
    </row>
    <row r="209" spans="2:3" ht="12.75">
      <c r="B209" s="8"/>
      <c r="C209" s="8"/>
    </row>
    <row r="213" spans="2:6" ht="12.75">
      <c r="B213" s="153" t="s">
        <v>7</v>
      </c>
      <c r="C213" s="155"/>
      <c r="E213" s="5" t="s">
        <v>441</v>
      </c>
      <c r="F213" s="8">
        <f>'4 Reg. &amp; Rad. Dose Assess.'!D32</f>
        <v>1</v>
      </c>
    </row>
    <row r="214" spans="2:3" ht="12.75">
      <c r="B214" s="7" t="s">
        <v>1</v>
      </c>
      <c r="C214" s="7" t="s">
        <v>8</v>
      </c>
    </row>
    <row r="215" spans="2:3" ht="12.75">
      <c r="B215" s="8" t="s">
        <v>103</v>
      </c>
      <c r="C215" s="8">
        <f>IF($F$28=1,Staff!E13*$F$213,Staff!E13)</f>
        <v>0</v>
      </c>
    </row>
    <row r="216" spans="2:3" ht="12.75">
      <c r="B216" s="8" t="s">
        <v>104</v>
      </c>
      <c r="C216" s="8">
        <f>IF($F$28=2,Staff!E14*$F$213,Staff!E14)</f>
        <v>0</v>
      </c>
    </row>
    <row r="217" spans="2:3" ht="12.75">
      <c r="B217" s="8" t="s">
        <v>105</v>
      </c>
      <c r="C217" s="8">
        <f>IF($F$28=3,Staff!E15*$F$213,Staff!E15)</f>
        <v>0</v>
      </c>
    </row>
    <row r="218" spans="2:3" ht="12.75">
      <c r="B218" s="8" t="s">
        <v>106</v>
      </c>
      <c r="C218" s="8">
        <f>IF($F$28=4,Staff!E16*$F$213,Staff!E16)</f>
        <v>0</v>
      </c>
    </row>
    <row r="219" spans="2:3" ht="12.75">
      <c r="B219" s="8" t="s">
        <v>107</v>
      </c>
      <c r="C219" s="8">
        <f>IF($F$28=5,Staff!E17*$F$213,Staff!E17)</f>
        <v>0</v>
      </c>
    </row>
    <row r="220" spans="2:3" ht="12.75">
      <c r="B220" s="8" t="s">
        <v>108</v>
      </c>
      <c r="C220" s="8">
        <f>IF($F$28=6,Staff!E18*$F$213,Staff!E18)</f>
        <v>0</v>
      </c>
    </row>
    <row r="221" spans="2:3" ht="12.75">
      <c r="B221" s="8" t="s">
        <v>109</v>
      </c>
      <c r="C221" s="8">
        <f>IF($F$28=7,Staff!E19*$F$213,Staff!E19)</f>
        <v>0</v>
      </c>
    </row>
    <row r="222" spans="2:3" ht="12.75">
      <c r="B222" s="8" t="s">
        <v>110</v>
      </c>
      <c r="C222" s="8">
        <f>IF($F$28=8,Staff!E20*$F$213,Staff!E20)</f>
        <v>0</v>
      </c>
    </row>
    <row r="223" spans="2:3" ht="12.75">
      <c r="B223" s="8" t="s">
        <v>111</v>
      </c>
      <c r="C223" s="8">
        <f>IF($F$28=9,Staff!E21*$F$213,Staff!E21)</f>
        <v>0</v>
      </c>
    </row>
    <row r="224" spans="2:3" ht="12.75">
      <c r="B224" s="8" t="s">
        <v>112</v>
      </c>
      <c r="C224" s="8">
        <f>IF($F$28=10,Staff!E22*$F$213,Staff!E22)</f>
        <v>0</v>
      </c>
    </row>
    <row r="225" spans="2:3" ht="12.75">
      <c r="B225" s="8" t="s">
        <v>113</v>
      </c>
      <c r="C225" s="8">
        <f>IF($F$28=11,Staff!E23*$F$213,Staff!E23)</f>
        <v>0</v>
      </c>
    </row>
    <row r="226" spans="2:3" ht="12.75">
      <c r="B226" s="8" t="s">
        <v>114</v>
      </c>
      <c r="C226" s="8">
        <f>IF($F$28=12,Staff!E24*$F$213,Staff!E24)</f>
        <v>0</v>
      </c>
    </row>
    <row r="227" spans="2:3" ht="12.75">
      <c r="B227" s="8" t="s">
        <v>115</v>
      </c>
      <c r="C227" s="8">
        <f>IF($F$28=13,Staff!E25*$F$213,Staff!E25)</f>
        <v>0</v>
      </c>
    </row>
    <row r="228" spans="2:3" ht="12.75">
      <c r="B228" s="8" t="s">
        <v>116</v>
      </c>
      <c r="C228" s="8">
        <f>IF($F$28=14,Staff!E26*$F$213,Staff!E26)</f>
        <v>0</v>
      </c>
    </row>
    <row r="229" spans="2:3" ht="12.75">
      <c r="B229" s="8" t="s">
        <v>117</v>
      </c>
      <c r="C229" s="8">
        <f>IF($F$28=15,Staff!E27*$F$213,Staff!E27)</f>
        <v>0</v>
      </c>
    </row>
    <row r="230" spans="2:3" ht="12.75">
      <c r="B230" s="8" t="s">
        <v>446</v>
      </c>
      <c r="C230" s="8">
        <f>'3 Wash'!D40</f>
        <v>0</v>
      </c>
    </row>
    <row r="231" spans="2:3" ht="12.75">
      <c r="B231" s="8" t="s">
        <v>445</v>
      </c>
      <c r="C231" s="8">
        <f>'3 Wash'!D41</f>
        <v>0</v>
      </c>
    </row>
    <row r="232" spans="2:3" ht="12.75">
      <c r="B232" s="8" t="s">
        <v>140</v>
      </c>
      <c r="C232" s="8">
        <f>'3 Wash'!D42</f>
        <v>0</v>
      </c>
    </row>
    <row r="233" spans="2:3" ht="12.75">
      <c r="B233" s="8" t="s">
        <v>139</v>
      </c>
      <c r="C233" s="8">
        <f>'3 Wash'!D43</f>
        <v>0</v>
      </c>
    </row>
    <row r="234" spans="2:3" ht="12.75">
      <c r="B234" s="8" t="s">
        <v>141</v>
      </c>
      <c r="C234" s="8">
        <f>'3 Wash'!D44</f>
        <v>0</v>
      </c>
    </row>
    <row r="235" spans="2:3" ht="12.75">
      <c r="B235" s="8" t="s">
        <v>142</v>
      </c>
      <c r="C235" s="8">
        <f>'3 Wash'!D45</f>
        <v>0</v>
      </c>
    </row>
    <row r="236" spans="2:3" ht="12.75">
      <c r="B236" s="8" t="s">
        <v>143</v>
      </c>
      <c r="C236" s="8">
        <f>'2 Contamination Screening'!D28</f>
        <v>0</v>
      </c>
    </row>
    <row r="237" spans="2:3" ht="12.75">
      <c r="B237" s="8" t="s">
        <v>144</v>
      </c>
      <c r="C237" s="8">
        <v>0</v>
      </c>
    </row>
    <row r="238" spans="2:3" ht="12.75">
      <c r="B238" s="8" t="s">
        <v>145</v>
      </c>
      <c r="C238" s="8">
        <f>'2 Contamination Screening'!D29</f>
        <v>0</v>
      </c>
    </row>
    <row r="239" spans="2:3" ht="12.75">
      <c r="B239" s="8" t="s">
        <v>146</v>
      </c>
      <c r="C239" s="8">
        <f>'2 Contamination Screening'!D30</f>
        <v>0</v>
      </c>
    </row>
    <row r="240" spans="2:3" ht="12.75">
      <c r="B240" s="8" t="s">
        <v>147</v>
      </c>
      <c r="C240" s="8">
        <f>'2 Contamination Screening'!E29</f>
        <v>0</v>
      </c>
    </row>
    <row r="241" spans="2:3" ht="12.75">
      <c r="B241" s="8" t="s">
        <v>148</v>
      </c>
      <c r="C241" s="8">
        <f>'2 Contamination Screening'!E30</f>
        <v>0</v>
      </c>
    </row>
    <row r="242" spans="2:3" ht="12.75">
      <c r="B242" s="8" t="s">
        <v>149</v>
      </c>
      <c r="C242" s="8">
        <f>'2 Contamination Screening'!F29</f>
        <v>0</v>
      </c>
    </row>
    <row r="243" spans="2:3" ht="12.75">
      <c r="B243" s="8" t="s">
        <v>150</v>
      </c>
      <c r="C243" s="8">
        <f>'2 Contamination Screening'!F30</f>
        <v>0</v>
      </c>
    </row>
    <row r="244" spans="2:3" ht="12.75">
      <c r="B244" s="8" t="s">
        <v>452</v>
      </c>
      <c r="C244" s="8">
        <f>'3 Wash'!D51</f>
        <v>0</v>
      </c>
    </row>
    <row r="245" spans="2:3" ht="12.75">
      <c r="B245" s="8" t="s">
        <v>453</v>
      </c>
      <c r="C245" s="8">
        <f>'3 Wash'!E51</f>
        <v>0</v>
      </c>
    </row>
    <row r="246" spans="2:3" ht="12.75">
      <c r="B246" s="8" t="s">
        <v>454</v>
      </c>
      <c r="C246" s="8">
        <f>'3 Wash'!F51</f>
        <v>0</v>
      </c>
    </row>
    <row r="247" spans="2:3" ht="12.75">
      <c r="B247" s="8" t="s">
        <v>354</v>
      </c>
      <c r="C247" s="8">
        <f>'3 Wash'!D52</f>
        <v>0</v>
      </c>
    </row>
    <row r="248" spans="2:3" ht="12.75">
      <c r="B248" s="8" t="s">
        <v>355</v>
      </c>
      <c r="C248" s="8">
        <f>'3 Wash'!E52</f>
        <v>0</v>
      </c>
    </row>
    <row r="249" spans="2:3" ht="12.75">
      <c r="B249" s="8" t="s">
        <v>455</v>
      </c>
      <c r="C249" s="8">
        <f>'3 Wash'!F52</f>
        <v>0</v>
      </c>
    </row>
    <row r="250" spans="2:3" ht="12.75">
      <c r="B250" s="8" t="s">
        <v>456</v>
      </c>
      <c r="C250" s="8">
        <f>'3 Wash'!D53</f>
        <v>0</v>
      </c>
    </row>
    <row r="251" spans="2:3" ht="12.75">
      <c r="B251" s="8" t="s">
        <v>457</v>
      </c>
      <c r="C251" s="8">
        <f>'3 Wash'!E53</f>
        <v>0</v>
      </c>
    </row>
    <row r="252" spans="2:3" ht="12.75">
      <c r="B252" s="8" t="s">
        <v>458</v>
      </c>
      <c r="C252" s="8">
        <f>'3 Wash'!F53</f>
        <v>0</v>
      </c>
    </row>
    <row r="253" spans="2:3" ht="12.75">
      <c r="B253" s="8" t="s">
        <v>459</v>
      </c>
      <c r="C253" s="8">
        <f>'3 Wash'!D54</f>
        <v>0</v>
      </c>
    </row>
    <row r="254" spans="2:3" ht="12.75">
      <c r="B254" s="8" t="s">
        <v>460</v>
      </c>
      <c r="C254" s="8">
        <f>'3 Wash'!E54</f>
        <v>0</v>
      </c>
    </row>
    <row r="255" spans="2:3" ht="12.75">
      <c r="B255" s="8" t="s">
        <v>461</v>
      </c>
      <c r="C255" s="8">
        <f>'3 Wash'!F54</f>
        <v>0</v>
      </c>
    </row>
    <row r="256" spans="2:3" ht="12.75">
      <c r="B256" s="8" t="s">
        <v>462</v>
      </c>
      <c r="C256" s="8">
        <f>'3 Wash'!D55</f>
        <v>0</v>
      </c>
    </row>
    <row r="257" spans="2:3" ht="12.75">
      <c r="B257" s="8" t="s">
        <v>463</v>
      </c>
      <c r="C257" s="8">
        <f>'3 Wash'!E55</f>
        <v>0</v>
      </c>
    </row>
    <row r="258" spans="2:3" ht="12.75">
      <c r="B258" s="8" t="s">
        <v>464</v>
      </c>
      <c r="C258" s="8">
        <f>'3 Wash'!F55</f>
        <v>0</v>
      </c>
    </row>
    <row r="259" spans="2:3" ht="12.75">
      <c r="B259" s="8"/>
      <c r="C259" s="8"/>
    </row>
    <row r="260" spans="2:3" ht="12.75">
      <c r="B260" s="8"/>
      <c r="C260" s="8"/>
    </row>
    <row r="261" spans="2:3" ht="12.75">
      <c r="B261" s="8"/>
      <c r="C261" s="8"/>
    </row>
    <row r="262" spans="2:3" ht="12.75">
      <c r="B262" s="8"/>
      <c r="C262" s="8"/>
    </row>
    <row r="263" spans="2:3" ht="12.75">
      <c r="B263" s="8"/>
      <c r="C263" s="8"/>
    </row>
    <row r="264" spans="2:3" ht="12.75">
      <c r="B264" s="8"/>
      <c r="C264" s="8"/>
    </row>
    <row r="268" spans="2:6" ht="12.75">
      <c r="B268" s="143" t="s">
        <v>9</v>
      </c>
      <c r="C268" s="143"/>
      <c r="E268" s="143" t="s">
        <v>11</v>
      </c>
      <c r="F268" s="143"/>
    </row>
    <row r="269" spans="2:6" ht="12.75">
      <c r="B269" s="7" t="s">
        <v>1</v>
      </c>
      <c r="C269" s="7" t="s">
        <v>5</v>
      </c>
      <c r="D269" s="10"/>
      <c r="E269" s="7" t="s">
        <v>1</v>
      </c>
      <c r="F269" s="7" t="s">
        <v>10</v>
      </c>
    </row>
    <row r="270" spans="2:6" ht="12.75">
      <c r="B270" s="8"/>
      <c r="C270" s="8"/>
      <c r="E270" s="8"/>
      <c r="F270" s="8"/>
    </row>
    <row r="271" spans="2:6" ht="12.75">
      <c r="B271" s="8"/>
      <c r="C271" s="8"/>
      <c r="E271" s="8"/>
      <c r="F271" s="8"/>
    </row>
    <row r="272" spans="2:6" ht="12.75">
      <c r="B272" s="8"/>
      <c r="C272" s="8"/>
      <c r="E272" s="8"/>
      <c r="F272" s="8"/>
    </row>
    <row r="273" spans="2:6" ht="12.75">
      <c r="B273" s="8"/>
      <c r="C273" s="8"/>
      <c r="E273" s="8"/>
      <c r="F273" s="8"/>
    </row>
    <row r="274" spans="2:6" ht="12.75">
      <c r="B274" s="8"/>
      <c r="C274" s="8"/>
      <c r="E274" s="8"/>
      <c r="F274" s="8"/>
    </row>
    <row r="275" spans="2:6" ht="12.75">
      <c r="B275" s="8"/>
      <c r="C275" s="8"/>
      <c r="E275" s="8"/>
      <c r="F275" s="8"/>
    </row>
    <row r="276" spans="2:6" ht="12.75">
      <c r="B276" s="8"/>
      <c r="C276" s="8"/>
      <c r="E276" s="8"/>
      <c r="F276" s="8"/>
    </row>
    <row r="277" spans="2:6" ht="12.75">
      <c r="B277" s="8"/>
      <c r="C277" s="8"/>
      <c r="E277" s="8"/>
      <c r="F277" s="8"/>
    </row>
    <row r="278" spans="2:6" ht="12.75">
      <c r="B278" s="8"/>
      <c r="C278" s="8"/>
      <c r="E278" s="8"/>
      <c r="F278" s="8"/>
    </row>
    <row r="279" spans="2:6" ht="12.75">
      <c r="B279" s="8"/>
      <c r="C279" s="8"/>
      <c r="E279" s="8"/>
      <c r="F279" s="8"/>
    </row>
    <row r="280" spans="2:6" ht="12.75">
      <c r="B280" s="8"/>
      <c r="C280" s="8"/>
      <c r="E280" s="8"/>
      <c r="F280" s="8"/>
    </row>
    <row r="281" spans="2:6" ht="12.75">
      <c r="B281" s="8"/>
      <c r="C281" s="8"/>
      <c r="E281" s="8"/>
      <c r="F281" s="8"/>
    </row>
    <row r="282" spans="2:6" ht="12.75">
      <c r="B282" s="8"/>
      <c r="C282" s="8"/>
      <c r="E282" s="8"/>
      <c r="F282" s="8"/>
    </row>
    <row r="283" spans="2:6" ht="12.75">
      <c r="B283" s="8"/>
      <c r="C283" s="8"/>
      <c r="E283" s="8"/>
      <c r="F283" s="8"/>
    </row>
    <row r="284" spans="2:6" ht="12.75">
      <c r="B284" s="8"/>
      <c r="C284" s="8"/>
      <c r="E284" s="8"/>
      <c r="F284" s="8"/>
    </row>
    <row r="285" spans="2:6" ht="12.75">
      <c r="B285" s="8"/>
      <c r="C285" s="8"/>
      <c r="E285" s="8"/>
      <c r="F285" s="8"/>
    </row>
    <row r="286" spans="2:6" ht="12.75">
      <c r="B286" s="8"/>
      <c r="C286" s="8"/>
      <c r="E286" s="8"/>
      <c r="F286" s="8"/>
    </row>
    <row r="287" spans="2:6" ht="12.75">
      <c r="B287" s="8"/>
      <c r="C287" s="8"/>
      <c r="E287" s="8"/>
      <c r="F287" s="8"/>
    </row>
    <row r="288" spans="2:6" ht="12.75">
      <c r="B288" s="8"/>
      <c r="C288" s="8"/>
      <c r="E288" s="8"/>
      <c r="F288" s="8"/>
    </row>
    <row r="289" spans="2:6" ht="12.75">
      <c r="B289" s="8"/>
      <c r="C289" s="8"/>
      <c r="E289" s="8"/>
      <c r="F289" s="8"/>
    </row>
    <row r="290" spans="2:6" ht="12.75">
      <c r="B290" s="8"/>
      <c r="C290" s="8"/>
      <c r="E290" s="8"/>
      <c r="F290" s="8"/>
    </row>
    <row r="291" spans="2:6" ht="12.75">
      <c r="B291" s="8"/>
      <c r="C291" s="8"/>
      <c r="E291" s="8"/>
      <c r="F291" s="8"/>
    </row>
    <row r="292" spans="2:6" ht="12.75">
      <c r="B292" s="8"/>
      <c r="C292" s="8"/>
      <c r="E292" s="8"/>
      <c r="F292" s="8"/>
    </row>
    <row r="293" spans="2:6" ht="12.75">
      <c r="B293" s="8"/>
      <c r="C293" s="8"/>
      <c r="E293" s="8"/>
      <c r="F293" s="8"/>
    </row>
    <row r="294" spans="2:6" ht="12.75">
      <c r="B294" s="8"/>
      <c r="C294" s="8"/>
      <c r="E294" s="8"/>
      <c r="F294" s="8"/>
    </row>
    <row r="295" spans="2:6" ht="12.75">
      <c r="B295" s="8"/>
      <c r="C295" s="8"/>
      <c r="E295" s="8"/>
      <c r="F295" s="8"/>
    </row>
    <row r="296" spans="2:6" ht="12.75">
      <c r="B296" s="8"/>
      <c r="C296" s="8"/>
      <c r="E296" s="8"/>
      <c r="F296" s="8"/>
    </row>
    <row r="297" spans="2:6" ht="12.75">
      <c r="B297" s="8"/>
      <c r="C297" s="8"/>
      <c r="E297" s="8"/>
      <c r="F297" s="8"/>
    </row>
    <row r="298" spans="2:6" ht="12.75">
      <c r="B298" s="8"/>
      <c r="C298" s="8"/>
      <c r="E298" s="8"/>
      <c r="F298" s="8"/>
    </row>
    <row r="299" spans="2:6" ht="12.75">
      <c r="B299" s="8"/>
      <c r="C299" s="8"/>
      <c r="E299" s="8"/>
      <c r="F299" s="8"/>
    </row>
    <row r="300" spans="2:6" ht="12.75">
      <c r="B300" s="8"/>
      <c r="C300" s="8"/>
      <c r="E300" s="8"/>
      <c r="F300" s="8"/>
    </row>
    <row r="301" spans="2:6" ht="12.75">
      <c r="B301" s="8"/>
      <c r="C301" s="8"/>
      <c r="E301" s="8"/>
      <c r="F301" s="8"/>
    </row>
    <row r="302" spans="2:6" ht="12.75">
      <c r="B302" s="8"/>
      <c r="C302" s="8"/>
      <c r="E302" s="8"/>
      <c r="F302" s="8"/>
    </row>
    <row r="303" spans="2:6" ht="12.75">
      <c r="B303" s="8"/>
      <c r="C303" s="8"/>
      <c r="E303" s="8"/>
      <c r="F303" s="8"/>
    </row>
    <row r="304" spans="2:6" ht="12.75">
      <c r="B304" s="8"/>
      <c r="C304" s="8"/>
      <c r="E304" s="8"/>
      <c r="F304" s="8"/>
    </row>
    <row r="305" spans="2:6" ht="12.75">
      <c r="B305" s="8"/>
      <c r="C305" s="8"/>
      <c r="E305" s="8"/>
      <c r="F305" s="8"/>
    </row>
    <row r="306" spans="2:6" ht="12.75">
      <c r="B306" s="8"/>
      <c r="C306" s="8"/>
      <c r="E306" s="8"/>
      <c r="F306" s="8"/>
    </row>
    <row r="307" spans="2:6" ht="12.75">
      <c r="B307" s="8"/>
      <c r="C307" s="8"/>
      <c r="E307" s="8"/>
      <c r="F307" s="8"/>
    </row>
    <row r="308" spans="2:6" ht="12.75">
      <c r="B308" s="8"/>
      <c r="C308" s="8"/>
      <c r="E308" s="8"/>
      <c r="F308" s="8"/>
    </row>
    <row r="309" spans="2:6" ht="12.75">
      <c r="B309" s="8"/>
      <c r="C309" s="8"/>
      <c r="E309" s="8"/>
      <c r="F309" s="8"/>
    </row>
    <row r="310" spans="2:6" ht="12.75">
      <c r="B310" s="8"/>
      <c r="C310" s="8"/>
      <c r="E310" s="8"/>
      <c r="F310" s="8"/>
    </row>
    <row r="311" spans="2:6" ht="12.75">
      <c r="B311" s="8"/>
      <c r="C311" s="8"/>
      <c r="E311" s="8"/>
      <c r="F311" s="8"/>
    </row>
    <row r="312" spans="2:6" ht="12.75">
      <c r="B312" s="8"/>
      <c r="C312" s="8"/>
      <c r="E312" s="8"/>
      <c r="F312" s="8"/>
    </row>
    <row r="313" spans="2:6" ht="12.75">
      <c r="B313" s="8"/>
      <c r="C313" s="8"/>
      <c r="E313" s="8"/>
      <c r="F313" s="8"/>
    </row>
    <row r="314" spans="2:6" ht="12.75">
      <c r="B314" s="8"/>
      <c r="C314" s="8"/>
      <c r="E314" s="8"/>
      <c r="F314" s="8"/>
    </row>
    <row r="315" spans="2:6" ht="12.75">
      <c r="B315" s="8"/>
      <c r="C315" s="8"/>
      <c r="E315" s="8"/>
      <c r="F315" s="8"/>
    </row>
    <row r="316" spans="2:6" ht="12.75">
      <c r="B316" s="8"/>
      <c r="C316" s="8"/>
      <c r="E316" s="8"/>
      <c r="F316" s="8"/>
    </row>
    <row r="317" spans="2:6" ht="12.75">
      <c r="B317" s="8"/>
      <c r="C317" s="8"/>
      <c r="E317" s="8"/>
      <c r="F317" s="8"/>
    </row>
    <row r="318" spans="2:6" ht="12.75">
      <c r="B318" s="8"/>
      <c r="C318" s="8"/>
      <c r="E318" s="8"/>
      <c r="F318" s="8"/>
    </row>
    <row r="319" spans="2:6" ht="12.75">
      <c r="B319" s="8"/>
      <c r="C319" s="8"/>
      <c r="E319" s="8"/>
      <c r="F319" s="8"/>
    </row>
  </sheetData>
  <sheetProtection/>
  <mergeCells count="4">
    <mergeCell ref="B8:C8"/>
    <mergeCell ref="B213:C213"/>
    <mergeCell ref="B268:C268"/>
    <mergeCell ref="E268:F268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B9:AE210"/>
  <sheetViews>
    <sheetView zoomScalePageLayoutView="0" workbookViewId="0" topLeftCell="A1">
      <selection activeCell="H149" sqref="H149:P171"/>
    </sheetView>
  </sheetViews>
  <sheetFormatPr defaultColWidth="9.140625" defaultRowHeight="12.75"/>
  <cols>
    <col min="1" max="1" width="9.7109375" style="1" customWidth="1"/>
    <col min="2" max="2" width="21.7109375" style="1" customWidth="1"/>
    <col min="3" max="8" width="9.7109375" style="1" customWidth="1"/>
    <col min="9" max="24" width="9.140625" style="1" customWidth="1"/>
    <col min="25" max="25" width="10.7109375" style="1" customWidth="1"/>
    <col min="26" max="26" width="13.57421875" style="1" customWidth="1"/>
    <col min="27" max="27" width="9.140625" style="1" customWidth="1"/>
    <col min="28" max="28" width="15.7109375" style="1" customWidth="1"/>
    <col min="29" max="16384" width="9.140625" style="1" customWidth="1"/>
  </cols>
  <sheetData>
    <row r="4" s="14" customFormat="1" ht="12.75"/>
    <row r="5" s="15" customFormat="1" ht="12.75"/>
    <row r="9" spans="2:6" ht="12.75">
      <c r="B9" s="143" t="s">
        <v>14</v>
      </c>
      <c r="C9" s="143"/>
      <c r="D9" s="143"/>
      <c r="E9" s="143"/>
      <c r="F9" s="143"/>
    </row>
    <row r="10" spans="2:6" ht="12.75">
      <c r="B10" s="7" t="s">
        <v>1</v>
      </c>
      <c r="C10" s="7" t="s">
        <v>12</v>
      </c>
      <c r="D10" s="7" t="s">
        <v>13</v>
      </c>
      <c r="E10" s="7" t="s">
        <v>2</v>
      </c>
      <c r="F10" s="7" t="s">
        <v>4</v>
      </c>
    </row>
    <row r="11" spans="2:31" ht="12.75">
      <c r="B11" s="8" t="s">
        <v>186</v>
      </c>
      <c r="C11" s="8">
        <v>0</v>
      </c>
      <c r="D11" s="8">
        <v>0</v>
      </c>
      <c r="E11" s="8">
        <v>0</v>
      </c>
      <c r="F11" s="8">
        <v>0</v>
      </c>
      <c r="K11" s="47" t="s">
        <v>445</v>
      </c>
      <c r="L11" s="1" t="str">
        <f>"out_"&amp;K11</f>
        <v>out_r_Clean_Stations_M</v>
      </c>
      <c r="M11" s="1" t="s">
        <v>154</v>
      </c>
      <c r="N11" s="1" t="str">
        <f aca="true" t="shared" si="0" ref="N11:N23">"DAVG("&amp;K11&amp;".NumberBusy)/MAX(0.0001,DAVG("&amp;K11&amp;".NumberScheduled))"</f>
        <v>DAVG(r_Clean_Stations_M.NumberBusy)/MAX(0.0001,DAVG(r_Clean_Stations_M.NumberScheduled))</v>
      </c>
      <c r="Y11" s="1" t="s">
        <v>257</v>
      </c>
      <c r="Z11" s="1" t="s">
        <v>279</v>
      </c>
      <c r="AA11" s="1" t="s">
        <v>154</v>
      </c>
      <c r="AB11" s="1" t="str">
        <f>"davg("&amp;Y11&amp;".NumberInQueue)"</f>
        <v>davg(q_P11_Staff.NumberInQueue)</v>
      </c>
      <c r="AC11" s="1" t="s">
        <v>301</v>
      </c>
      <c r="AD11" s="1" t="s">
        <v>154</v>
      </c>
      <c r="AE11" s="1" t="str">
        <f>"tavg("&amp;Y11&amp;".WaitingTime)"</f>
        <v>tavg(q_P11_Staff.WaitingTime)</v>
      </c>
    </row>
    <row r="12" spans="2:31" ht="12.75">
      <c r="B12" s="8" t="s">
        <v>187</v>
      </c>
      <c r="C12" s="8">
        <v>0</v>
      </c>
      <c r="D12" s="8">
        <v>0</v>
      </c>
      <c r="E12" s="8">
        <v>0</v>
      </c>
      <c r="F12" s="8">
        <v>0</v>
      </c>
      <c r="K12" s="47" t="s">
        <v>140</v>
      </c>
      <c r="L12" s="1" t="str">
        <f aca="true" t="shared" si="1" ref="L12:L30">"out_"&amp;K12</f>
        <v>out_r_Shower_Prep_F</v>
      </c>
      <c r="M12" s="1" t="s">
        <v>154</v>
      </c>
      <c r="N12" s="1" t="str">
        <f t="shared" si="0"/>
        <v>DAVG(r_Shower_Prep_F.NumberBusy)/MAX(0.0001,DAVG(r_Shower_Prep_F.NumberScheduled))</v>
      </c>
      <c r="Y12" s="1" t="s">
        <v>258</v>
      </c>
      <c r="Z12" s="1" t="s">
        <v>280</v>
      </c>
      <c r="AA12" s="1" t="s">
        <v>154</v>
      </c>
      <c r="AB12" s="1" t="str">
        <f aca="true" t="shared" si="2" ref="AB12:AB39">"davg("&amp;Y12&amp;".NumberInQueue)"</f>
        <v>davg(q_P12_Staff.NumberInQueue)</v>
      </c>
      <c r="AC12" s="1" t="s">
        <v>302</v>
      </c>
      <c r="AD12" s="1" t="s">
        <v>154</v>
      </c>
      <c r="AE12" s="1" t="str">
        <f aca="true" t="shared" si="3" ref="AE12:AE39">"tavg("&amp;Y12&amp;".WaitingTime)"</f>
        <v>tavg(q_P12_Staff.WaitingTime)</v>
      </c>
    </row>
    <row r="13" spans="2:31" ht="12.75">
      <c r="B13" s="8" t="s">
        <v>188</v>
      </c>
      <c r="C13" s="8">
        <v>0</v>
      </c>
      <c r="D13" s="8">
        <v>0</v>
      </c>
      <c r="E13" s="8">
        <v>0</v>
      </c>
      <c r="F13" s="8">
        <v>0</v>
      </c>
      <c r="K13" s="47" t="s">
        <v>139</v>
      </c>
      <c r="L13" s="1" t="str">
        <f t="shared" si="1"/>
        <v>out_r_Shower_Prep_M</v>
      </c>
      <c r="M13" s="1" t="s">
        <v>154</v>
      </c>
      <c r="N13" s="1" t="str">
        <f t="shared" si="0"/>
        <v>DAVG(r_Shower_Prep_M.NumberBusy)/MAX(0.0001,DAVG(r_Shower_Prep_M.NumberScheduled))</v>
      </c>
      <c r="Y13" s="1" t="s">
        <v>261</v>
      </c>
      <c r="Z13" s="1" t="s">
        <v>282</v>
      </c>
      <c r="AA13" s="1" t="s">
        <v>154</v>
      </c>
      <c r="AB13" s="1" t="str">
        <f t="shared" si="2"/>
        <v>davg(q_P21_ND.NumberInQueue)</v>
      </c>
      <c r="AC13" s="1" t="s">
        <v>304</v>
      </c>
      <c r="AD13" s="1" t="s">
        <v>154</v>
      </c>
      <c r="AE13" s="1" t="str">
        <f t="shared" si="3"/>
        <v>tavg(q_P21_ND.WaitingTime)</v>
      </c>
    </row>
    <row r="14" spans="2:31" ht="12.75">
      <c r="B14" s="8" t="s">
        <v>189</v>
      </c>
      <c r="C14" s="8">
        <v>0</v>
      </c>
      <c r="D14" s="8">
        <v>0</v>
      </c>
      <c r="E14" s="8">
        <v>0</v>
      </c>
      <c r="F14" s="8">
        <v>0</v>
      </c>
      <c r="K14" s="47" t="s">
        <v>141</v>
      </c>
      <c r="L14" s="1" t="str">
        <f t="shared" si="1"/>
        <v>out_r_Showers_F</v>
      </c>
      <c r="M14" s="1" t="s">
        <v>154</v>
      </c>
      <c r="N14" s="1" t="str">
        <f t="shared" si="0"/>
        <v>DAVG(r_Showers_F.NumberBusy)/MAX(0.0001,DAVG(r_Showers_F.NumberScheduled))</v>
      </c>
      <c r="Y14" s="1" t="s">
        <v>259</v>
      </c>
      <c r="Z14" s="1" t="s">
        <v>281</v>
      </c>
      <c r="AA14" s="1" t="s">
        <v>154</v>
      </c>
      <c r="AB14" s="1" t="str">
        <f t="shared" si="2"/>
        <v>davg(q_P21_Staff.NumberInQueue)</v>
      </c>
      <c r="AC14" s="1" t="s">
        <v>303</v>
      </c>
      <c r="AD14" s="1" t="s">
        <v>154</v>
      </c>
      <c r="AE14" s="1" t="str">
        <f t="shared" si="3"/>
        <v>tavg(q_P21_Staff.WaitingTime)</v>
      </c>
    </row>
    <row r="15" spans="2:31" ht="12.75">
      <c r="B15" s="8" t="s">
        <v>190</v>
      </c>
      <c r="C15" s="8">
        <v>0</v>
      </c>
      <c r="D15" s="8">
        <v>0</v>
      </c>
      <c r="E15" s="8">
        <v>0</v>
      </c>
      <c r="F15" s="8">
        <v>0</v>
      </c>
      <c r="K15" s="47" t="s">
        <v>142</v>
      </c>
      <c r="L15" s="1" t="str">
        <f t="shared" si="1"/>
        <v>out_r_Showers_M</v>
      </c>
      <c r="M15" s="1" t="s">
        <v>154</v>
      </c>
      <c r="N15" s="1" t="str">
        <f t="shared" si="0"/>
        <v>DAVG(r_Showers_M.NumberBusy)/MAX(0.0001,DAVG(r_Showers_M.NumberScheduled))</v>
      </c>
      <c r="Y15" s="1" t="s">
        <v>260</v>
      </c>
      <c r="Z15" s="1" t="s">
        <v>283</v>
      </c>
      <c r="AA15" s="1" t="s">
        <v>154</v>
      </c>
      <c r="AB15" s="1" t="str">
        <f t="shared" si="2"/>
        <v>davg(q_P22_ND.NumberInQueue)</v>
      </c>
      <c r="AC15" s="1" t="s">
        <v>305</v>
      </c>
      <c r="AD15" s="1" t="s">
        <v>154</v>
      </c>
      <c r="AE15" s="1" t="str">
        <f t="shared" si="3"/>
        <v>tavg(q_P22_ND.WaitingTime)</v>
      </c>
    </row>
    <row r="16" spans="2:31" ht="12.75">
      <c r="B16" s="8" t="s">
        <v>191</v>
      </c>
      <c r="C16" s="8">
        <v>0</v>
      </c>
      <c r="D16" s="8">
        <v>0</v>
      </c>
      <c r="E16" s="8">
        <v>0</v>
      </c>
      <c r="F16" s="8">
        <v>0</v>
      </c>
      <c r="K16" s="47" t="s">
        <v>452</v>
      </c>
      <c r="L16" s="1" t="str">
        <f t="shared" si="1"/>
        <v>out_r_Monitor_31HF</v>
      </c>
      <c r="M16" s="1" t="s">
        <v>154</v>
      </c>
      <c r="N16" s="1" t="str">
        <f t="shared" si="0"/>
        <v>DAVG(r_Monitor_31HF.NumberBusy)/MAX(0.0001,DAVG(r_Monitor_31HF.NumberScheduled))</v>
      </c>
      <c r="Y16" s="1" t="s">
        <v>262</v>
      </c>
      <c r="Z16" s="1" t="s">
        <v>284</v>
      </c>
      <c r="AA16" s="1" t="s">
        <v>154</v>
      </c>
      <c r="AB16" s="1" t="str">
        <f t="shared" si="2"/>
        <v>davg(q_P22_SD.NumberInQueue)</v>
      </c>
      <c r="AC16" s="1" t="s">
        <v>306</v>
      </c>
      <c r="AD16" s="1" t="s">
        <v>154</v>
      </c>
      <c r="AE16" s="1" t="str">
        <f t="shared" si="3"/>
        <v>tavg(q_P22_SD.WaitingTime)</v>
      </c>
    </row>
    <row r="17" spans="2:31" ht="12.75">
      <c r="B17" s="8" t="s">
        <v>192</v>
      </c>
      <c r="C17" s="8">
        <v>0</v>
      </c>
      <c r="D17" s="8">
        <v>0</v>
      </c>
      <c r="E17" s="8">
        <v>0</v>
      </c>
      <c r="F17" s="8">
        <v>0</v>
      </c>
      <c r="K17" s="47" t="s">
        <v>453</v>
      </c>
      <c r="L17" s="1" t="str">
        <f t="shared" si="1"/>
        <v>out_r_Monitor_31HM</v>
      </c>
      <c r="M17" s="1" t="s">
        <v>154</v>
      </c>
      <c r="N17" s="1" t="str">
        <f t="shared" si="0"/>
        <v>DAVG(r_Monitor_31HM.NumberBusy)/MAX(0.0001,DAVG(r_Monitor_31HM.NumberScheduled))</v>
      </c>
      <c r="Y17" s="1" t="s">
        <v>263</v>
      </c>
      <c r="Z17" s="1" t="s">
        <v>285</v>
      </c>
      <c r="AA17" s="1" t="s">
        <v>154</v>
      </c>
      <c r="AB17" s="1" t="str">
        <f t="shared" si="2"/>
        <v>davg(q_P22_Staff.NumberInQueue)</v>
      </c>
      <c r="AC17" s="1" t="s">
        <v>307</v>
      </c>
      <c r="AD17" s="1" t="s">
        <v>154</v>
      </c>
      <c r="AE17" s="1" t="str">
        <f t="shared" si="3"/>
        <v>tavg(q_P22_Staff.WaitingTime)</v>
      </c>
    </row>
    <row r="18" spans="2:31" ht="12.75">
      <c r="B18" s="8" t="s">
        <v>193</v>
      </c>
      <c r="C18" s="8">
        <v>0</v>
      </c>
      <c r="D18" s="8">
        <v>0</v>
      </c>
      <c r="E18" s="8">
        <v>0</v>
      </c>
      <c r="F18" s="8">
        <v>0</v>
      </c>
      <c r="K18" s="47" t="s">
        <v>454</v>
      </c>
      <c r="L18" s="1" t="str">
        <f t="shared" si="1"/>
        <v>out_r_Monitor_31HS</v>
      </c>
      <c r="M18" s="1" t="s">
        <v>154</v>
      </c>
      <c r="N18" s="1" t="str">
        <f t="shared" si="0"/>
        <v>DAVG(r_Monitor_31HS.NumberBusy)/MAX(0.0001,DAVG(r_Monitor_31HS.NumberScheduled))</v>
      </c>
      <c r="Y18" s="1" t="s">
        <v>264</v>
      </c>
      <c r="Z18" s="1" t="s">
        <v>286</v>
      </c>
      <c r="AA18" s="1" t="s">
        <v>154</v>
      </c>
      <c r="AB18" s="1" t="str">
        <f t="shared" si="2"/>
        <v>davg(q_P31_Staff.NumberInQueue)</v>
      </c>
      <c r="AC18" s="1" t="s">
        <v>308</v>
      </c>
      <c r="AD18" s="1" t="s">
        <v>154</v>
      </c>
      <c r="AE18" s="1" t="str">
        <f t="shared" si="3"/>
        <v>tavg(q_P31_Staff.WaitingTime)</v>
      </c>
    </row>
    <row r="19" spans="2:31" ht="12.75">
      <c r="B19" s="8" t="s">
        <v>194</v>
      </c>
      <c r="C19" s="8">
        <v>0</v>
      </c>
      <c r="D19" s="8">
        <v>0</v>
      </c>
      <c r="E19" s="8">
        <v>0</v>
      </c>
      <c r="F19" s="8">
        <v>0</v>
      </c>
      <c r="K19" s="47" t="s">
        <v>354</v>
      </c>
      <c r="L19" s="1" t="str">
        <f t="shared" si="1"/>
        <v>out_r_Monitor_36HF</v>
      </c>
      <c r="M19" s="1" t="s">
        <v>154</v>
      </c>
      <c r="N19" s="1" t="str">
        <f t="shared" si="0"/>
        <v>DAVG(r_Monitor_36HF.NumberBusy)/MAX(0.0001,DAVG(r_Monitor_36HF.NumberScheduled))</v>
      </c>
      <c r="Y19" s="1" t="s">
        <v>486</v>
      </c>
      <c r="Z19" s="1" t="s">
        <v>496</v>
      </c>
      <c r="AA19" s="1" t="s">
        <v>154</v>
      </c>
      <c r="AB19" s="1" t="str">
        <f t="shared" si="2"/>
        <v>davg(q_P32F.NumberInQueue)</v>
      </c>
      <c r="AC19" s="1" t="s">
        <v>498</v>
      </c>
      <c r="AD19" s="1" t="s">
        <v>154</v>
      </c>
      <c r="AE19" s="1" t="str">
        <f t="shared" si="3"/>
        <v>tavg(q_P32F.WaitingTime)</v>
      </c>
    </row>
    <row r="20" spans="2:31" ht="12.75">
      <c r="B20" s="8" t="s">
        <v>195</v>
      </c>
      <c r="C20" s="8">
        <v>0</v>
      </c>
      <c r="D20" s="8">
        <v>0</v>
      </c>
      <c r="E20" s="8">
        <v>0</v>
      </c>
      <c r="F20" s="8">
        <v>0</v>
      </c>
      <c r="K20" s="47" t="s">
        <v>355</v>
      </c>
      <c r="L20" s="1" t="str">
        <f t="shared" si="1"/>
        <v>out_r_Monitor_36HM</v>
      </c>
      <c r="M20" s="1" t="s">
        <v>154</v>
      </c>
      <c r="N20" s="1" t="str">
        <f t="shared" si="0"/>
        <v>DAVG(r_Monitor_36HM.NumberBusy)/MAX(0.0001,DAVG(r_Monitor_36HM.NumberScheduled))</v>
      </c>
      <c r="Y20" s="1" t="s">
        <v>265</v>
      </c>
      <c r="Z20" s="1" t="s">
        <v>287</v>
      </c>
      <c r="AA20" s="1" t="s">
        <v>154</v>
      </c>
      <c r="AB20" s="1" t="str">
        <f t="shared" si="2"/>
        <v>davg(q_P32_Staff.NumberInQueue)</v>
      </c>
      <c r="AC20" s="1" t="s">
        <v>309</v>
      </c>
      <c r="AD20" s="1" t="s">
        <v>154</v>
      </c>
      <c r="AE20" s="1" t="str">
        <f t="shared" si="3"/>
        <v>tavg(q_P32_Staff.WaitingTime)</v>
      </c>
    </row>
    <row r="21" spans="2:31" ht="12.75">
      <c r="B21" s="8" t="s">
        <v>196</v>
      </c>
      <c r="C21" s="8">
        <v>0</v>
      </c>
      <c r="D21" s="8">
        <v>0</v>
      </c>
      <c r="E21" s="8">
        <v>0</v>
      </c>
      <c r="F21" s="8">
        <v>0</v>
      </c>
      <c r="K21" s="47" t="s">
        <v>455</v>
      </c>
      <c r="L21" s="1" t="str">
        <f t="shared" si="1"/>
        <v>out_r_Monitor_36HS</v>
      </c>
      <c r="M21" s="1" t="s">
        <v>154</v>
      </c>
      <c r="N21" s="1" t="str">
        <f t="shared" si="0"/>
        <v>DAVG(r_Monitor_36HS.NumberBusy)/MAX(0.0001,DAVG(r_Monitor_36HS.NumberScheduled))</v>
      </c>
      <c r="Y21" s="1" t="s">
        <v>487</v>
      </c>
      <c r="Z21" s="1" t="s">
        <v>497</v>
      </c>
      <c r="AA21" s="1" t="s">
        <v>154</v>
      </c>
      <c r="AB21" s="1" t="str">
        <f t="shared" si="2"/>
        <v>davg(q_P33F.NumberInQueue)</v>
      </c>
      <c r="AC21" s="1" t="s">
        <v>499</v>
      </c>
      <c r="AD21" s="1" t="s">
        <v>154</v>
      </c>
      <c r="AE21" s="1" t="str">
        <f t="shared" si="3"/>
        <v>tavg(q_P33F.WaitingTime)</v>
      </c>
    </row>
    <row r="22" spans="2:31" ht="12.75">
      <c r="B22" s="8" t="s">
        <v>197</v>
      </c>
      <c r="C22" s="8">
        <v>0</v>
      </c>
      <c r="D22" s="8">
        <v>0</v>
      </c>
      <c r="E22" s="8">
        <v>0</v>
      </c>
      <c r="F22" s="8">
        <v>0</v>
      </c>
      <c r="K22" s="47" t="s">
        <v>456</v>
      </c>
      <c r="L22" s="1" t="str">
        <f t="shared" si="1"/>
        <v>out_r_Monitor_38HF</v>
      </c>
      <c r="M22" s="1" t="s">
        <v>154</v>
      </c>
      <c r="N22" s="1" t="str">
        <f t="shared" si="0"/>
        <v>DAVG(r_Monitor_38HF.NumberBusy)/MAX(0.0001,DAVG(r_Monitor_38HF.NumberScheduled))</v>
      </c>
      <c r="Y22" s="1" t="s">
        <v>266</v>
      </c>
      <c r="Z22" s="1" t="s">
        <v>288</v>
      </c>
      <c r="AA22" s="1" t="s">
        <v>154</v>
      </c>
      <c r="AB22" s="1" t="str">
        <f t="shared" si="2"/>
        <v>davg(q_P33_Staff.NumberInQueue)</v>
      </c>
      <c r="AC22" s="1" t="s">
        <v>310</v>
      </c>
      <c r="AD22" s="1" t="s">
        <v>154</v>
      </c>
      <c r="AE22" s="1" t="str">
        <f t="shared" si="3"/>
        <v>tavg(q_P33_Staff.WaitingTime)</v>
      </c>
    </row>
    <row r="23" spans="2:31" ht="12.75">
      <c r="B23" s="8" t="s">
        <v>198</v>
      </c>
      <c r="C23" s="8">
        <v>0</v>
      </c>
      <c r="D23" s="8">
        <v>0</v>
      </c>
      <c r="E23" s="8">
        <v>0</v>
      </c>
      <c r="F23" s="8">
        <v>0</v>
      </c>
      <c r="K23" s="47" t="s">
        <v>457</v>
      </c>
      <c r="L23" s="1" t="str">
        <f t="shared" si="1"/>
        <v>out_r_Monitor_38HM</v>
      </c>
      <c r="M23" s="1" t="s">
        <v>154</v>
      </c>
      <c r="N23" s="1" t="str">
        <f t="shared" si="0"/>
        <v>DAVG(r_Monitor_38HM.NumberBusy)/MAX(0.0001,DAVG(r_Monitor_38HM.NumberScheduled))</v>
      </c>
      <c r="Y23" s="1" t="s">
        <v>408</v>
      </c>
      <c r="Z23" s="1" t="s">
        <v>405</v>
      </c>
      <c r="AA23" s="1" t="s">
        <v>154</v>
      </c>
      <c r="AB23" s="1" t="str">
        <f t="shared" si="2"/>
        <v>davg(q_P34F.NumberInQueue)</v>
      </c>
      <c r="AC23" s="1" t="s">
        <v>404</v>
      </c>
      <c r="AD23" s="1" t="s">
        <v>154</v>
      </c>
      <c r="AE23" s="1" t="str">
        <f t="shared" si="3"/>
        <v>tavg(q_P34F.WaitingTime)</v>
      </c>
    </row>
    <row r="24" spans="2:31" ht="12.75">
      <c r="B24" s="8" t="s">
        <v>199</v>
      </c>
      <c r="C24" s="8">
        <v>0</v>
      </c>
      <c r="D24" s="8">
        <v>0</v>
      </c>
      <c r="E24" s="8">
        <v>0</v>
      </c>
      <c r="F24" s="8">
        <v>0</v>
      </c>
      <c r="K24" s="1" t="s">
        <v>458</v>
      </c>
      <c r="L24" s="1" t="str">
        <f t="shared" si="1"/>
        <v>out_r_Monitor_38HS</v>
      </c>
      <c r="M24" s="1" t="s">
        <v>154</v>
      </c>
      <c r="N24" s="1" t="str">
        <f aca="true" t="shared" si="4" ref="N24:N30">"DAVG("&amp;K24&amp;".NumberBusy)/MAX(0.0001,DAVG("&amp;K24&amp;".NumberScheduled))"</f>
        <v>DAVG(r_Monitor_38HS.NumberBusy)/MAX(0.0001,DAVG(r_Monitor_38HS.NumberScheduled))</v>
      </c>
      <c r="Y24" s="1" t="s">
        <v>267</v>
      </c>
      <c r="Z24" s="1" t="s">
        <v>289</v>
      </c>
      <c r="AA24" s="1" t="s">
        <v>154</v>
      </c>
      <c r="AB24" s="1" t="str">
        <f t="shared" si="2"/>
        <v>davg(q_P34_Staff.NumberInQueue)</v>
      </c>
      <c r="AC24" s="1" t="s">
        <v>311</v>
      </c>
      <c r="AD24" s="1" t="s">
        <v>154</v>
      </c>
      <c r="AE24" s="1" t="str">
        <f t="shared" si="3"/>
        <v>tavg(q_P34_Staff.WaitingTime)</v>
      </c>
    </row>
    <row r="25" spans="2:31" ht="12.75">
      <c r="B25" s="8" t="s">
        <v>200</v>
      </c>
      <c r="C25" s="8">
        <v>0</v>
      </c>
      <c r="D25" s="8">
        <v>0</v>
      </c>
      <c r="E25" s="8">
        <v>0</v>
      </c>
      <c r="F25" s="8">
        <v>0</v>
      </c>
      <c r="K25" s="1" t="s">
        <v>459</v>
      </c>
      <c r="L25" s="1" t="str">
        <f t="shared" si="1"/>
        <v>out_r_Monitor_38PF</v>
      </c>
      <c r="M25" s="1" t="s">
        <v>154</v>
      </c>
      <c r="N25" s="1" t="str">
        <f t="shared" si="4"/>
        <v>DAVG(r_Monitor_38PF.NumberBusy)/MAX(0.0001,DAVG(r_Monitor_38PF.NumberScheduled))</v>
      </c>
      <c r="Y25" s="1" t="s">
        <v>409</v>
      </c>
      <c r="Z25" s="1" t="s">
        <v>406</v>
      </c>
      <c r="AA25" s="1" t="s">
        <v>154</v>
      </c>
      <c r="AB25" s="1" t="str">
        <f t="shared" si="2"/>
        <v>davg(q_P35F.NumberInQueue)</v>
      </c>
      <c r="AC25" s="1" t="s">
        <v>403</v>
      </c>
      <c r="AD25" s="1" t="s">
        <v>154</v>
      </c>
      <c r="AE25" s="1" t="str">
        <f t="shared" si="3"/>
        <v>tavg(q_P35F.WaitingTime)</v>
      </c>
    </row>
    <row r="26" spans="2:31" ht="12.75">
      <c r="B26" s="8" t="s">
        <v>201</v>
      </c>
      <c r="C26" s="8">
        <v>0</v>
      </c>
      <c r="D26" s="8">
        <v>0</v>
      </c>
      <c r="E26" s="8">
        <v>0</v>
      </c>
      <c r="F26" s="8">
        <v>0</v>
      </c>
      <c r="K26" s="1" t="s">
        <v>460</v>
      </c>
      <c r="L26" s="1" t="str">
        <f t="shared" si="1"/>
        <v>out_r_Monitor_38PM</v>
      </c>
      <c r="M26" s="1" t="s">
        <v>154</v>
      </c>
      <c r="N26" s="1" t="str">
        <f t="shared" si="4"/>
        <v>DAVG(r_Monitor_38PM.NumberBusy)/MAX(0.0001,DAVG(r_Monitor_38PM.NumberScheduled))</v>
      </c>
      <c r="Y26" s="1" t="s">
        <v>268</v>
      </c>
      <c r="Z26" s="1" t="s">
        <v>290</v>
      </c>
      <c r="AA26" s="1" t="s">
        <v>154</v>
      </c>
      <c r="AB26" s="1" t="str">
        <f t="shared" si="2"/>
        <v>davg(q_P35_Staff.NumberInQueue)</v>
      </c>
      <c r="AC26" s="1" t="s">
        <v>312</v>
      </c>
      <c r="AD26" s="1" t="s">
        <v>154</v>
      </c>
      <c r="AE26" s="1" t="str">
        <f t="shared" si="3"/>
        <v>tavg(q_P35_Staff.WaitingTime)</v>
      </c>
    </row>
    <row r="27" spans="2:31" ht="12.75">
      <c r="B27" s="8" t="s">
        <v>202</v>
      </c>
      <c r="C27" s="8">
        <v>0</v>
      </c>
      <c r="D27" s="8">
        <v>0</v>
      </c>
      <c r="E27" s="8">
        <v>0</v>
      </c>
      <c r="F27" s="8">
        <v>0</v>
      </c>
      <c r="K27" s="1" t="s">
        <v>461</v>
      </c>
      <c r="L27" s="1" t="str">
        <f t="shared" si="1"/>
        <v>out_r_Monitor_38PS</v>
      </c>
      <c r="M27" s="1" t="s">
        <v>154</v>
      </c>
      <c r="N27" s="1" t="str">
        <f t="shared" si="4"/>
        <v>DAVG(r_Monitor_38PS.NumberBusy)/MAX(0.0001,DAVG(r_Monitor_38PS.NumberScheduled))</v>
      </c>
      <c r="Y27" s="1" t="s">
        <v>362</v>
      </c>
      <c r="Z27" s="1" t="s">
        <v>361</v>
      </c>
      <c r="AA27" s="1" t="s">
        <v>154</v>
      </c>
      <c r="AB27" s="1" t="str">
        <f t="shared" si="2"/>
        <v>davg(q_P36F.NumberInQueue)</v>
      </c>
      <c r="AC27" s="1" t="s">
        <v>358</v>
      </c>
      <c r="AD27" s="1" t="s">
        <v>154</v>
      </c>
      <c r="AE27" s="1" t="str">
        <f t="shared" si="3"/>
        <v>tavg(q_P36F.WaitingTime)</v>
      </c>
    </row>
    <row r="28" spans="2:31" ht="12.75">
      <c r="B28" s="8" t="s">
        <v>203</v>
      </c>
      <c r="C28" s="8">
        <v>0</v>
      </c>
      <c r="D28" s="8">
        <v>0</v>
      </c>
      <c r="E28" s="8">
        <v>0</v>
      </c>
      <c r="F28" s="8">
        <v>0</v>
      </c>
      <c r="K28" s="1" t="s">
        <v>462</v>
      </c>
      <c r="L28" s="1" t="str">
        <f t="shared" si="1"/>
        <v>out_r_Monitor_30HF</v>
      </c>
      <c r="M28" s="1" t="s">
        <v>154</v>
      </c>
      <c r="N28" s="1" t="str">
        <f t="shared" si="4"/>
        <v>DAVG(r_Monitor_30HF.NumberBusy)/MAX(0.0001,DAVG(r_Monitor_30HF.NumberScheduled))</v>
      </c>
      <c r="Y28" s="1" t="s">
        <v>269</v>
      </c>
      <c r="Z28" s="1" t="s">
        <v>291</v>
      </c>
      <c r="AA28" s="1" t="s">
        <v>154</v>
      </c>
      <c r="AB28" s="1" t="str">
        <f t="shared" si="2"/>
        <v>davg(q_P36_Staff.NumberInQueue)</v>
      </c>
      <c r="AC28" s="1" t="s">
        <v>313</v>
      </c>
      <c r="AD28" s="1" t="s">
        <v>154</v>
      </c>
      <c r="AE28" s="1" t="str">
        <f t="shared" si="3"/>
        <v>tavg(q_P36_Staff.WaitingTime)</v>
      </c>
    </row>
    <row r="29" spans="2:31" ht="12.75">
      <c r="B29" s="8" t="s">
        <v>204</v>
      </c>
      <c r="C29" s="8">
        <v>0</v>
      </c>
      <c r="D29" s="8">
        <v>0</v>
      </c>
      <c r="E29" s="8">
        <v>0</v>
      </c>
      <c r="F29" s="8">
        <v>0</v>
      </c>
      <c r="K29" s="1" t="s">
        <v>463</v>
      </c>
      <c r="L29" s="1" t="str">
        <f t="shared" si="1"/>
        <v>out_r_Monitor_30HM</v>
      </c>
      <c r="M29" s="1" t="s">
        <v>154</v>
      </c>
      <c r="N29" s="1" t="str">
        <f t="shared" si="4"/>
        <v>DAVG(r_Monitor_30HM.NumberBusy)/MAX(0.0001,DAVG(r_Monitor_30HM.NumberScheduled))</v>
      </c>
      <c r="Y29" s="1" t="s">
        <v>410</v>
      </c>
      <c r="Z29" s="1" t="s">
        <v>407</v>
      </c>
      <c r="AA29" s="1" t="s">
        <v>154</v>
      </c>
      <c r="AB29" s="1" t="str">
        <f t="shared" si="2"/>
        <v>davg(q_P37F.NumberInQueue)</v>
      </c>
      <c r="AC29" s="1" t="s">
        <v>402</v>
      </c>
      <c r="AD29" s="1" t="s">
        <v>154</v>
      </c>
      <c r="AE29" s="1" t="str">
        <f t="shared" si="3"/>
        <v>tavg(q_P37F.WaitingTime)</v>
      </c>
    </row>
    <row r="30" spans="2:31" ht="12.75">
      <c r="B30" s="8" t="s">
        <v>205</v>
      </c>
      <c r="C30" s="8">
        <v>0</v>
      </c>
      <c r="D30" s="8">
        <v>0</v>
      </c>
      <c r="E30" s="8">
        <v>0</v>
      </c>
      <c r="F30" s="8">
        <v>0</v>
      </c>
      <c r="K30" s="1" t="s">
        <v>464</v>
      </c>
      <c r="L30" s="1" t="str">
        <f t="shared" si="1"/>
        <v>out_r_Monitor_30HS</v>
      </c>
      <c r="M30" s="1" t="s">
        <v>154</v>
      </c>
      <c r="N30" s="1" t="str">
        <f t="shared" si="4"/>
        <v>DAVG(r_Monitor_30HS.NumberBusy)/MAX(0.0001,DAVG(r_Monitor_30HS.NumberScheduled))</v>
      </c>
      <c r="Y30" s="1" t="s">
        <v>270</v>
      </c>
      <c r="Z30" s="1" t="s">
        <v>292</v>
      </c>
      <c r="AA30" s="1" t="s">
        <v>154</v>
      </c>
      <c r="AB30" s="1" t="str">
        <f t="shared" si="2"/>
        <v>davg(q_P37_Staff.NumberInQueue)</v>
      </c>
      <c r="AC30" s="1" t="s">
        <v>314</v>
      </c>
      <c r="AD30" s="1" t="s">
        <v>154</v>
      </c>
      <c r="AE30" s="1" t="str">
        <f t="shared" si="3"/>
        <v>tavg(q_P37_Staff.WaitingTime)</v>
      </c>
    </row>
    <row r="31" spans="2:31" ht="12.75">
      <c r="B31" s="8" t="s">
        <v>465</v>
      </c>
      <c r="C31" s="8">
        <v>0</v>
      </c>
      <c r="D31" s="8">
        <v>0</v>
      </c>
      <c r="E31" s="8">
        <v>0</v>
      </c>
      <c r="F31" s="8">
        <v>0</v>
      </c>
      <c r="K31" s="47" t="s">
        <v>143</v>
      </c>
      <c r="L31" s="1" t="str">
        <f aca="true" t="shared" si="5" ref="L31:L53">"out_"&amp;K31</f>
        <v>out_r_Monitor_21H_ND</v>
      </c>
      <c r="M31" s="1" t="s">
        <v>154</v>
      </c>
      <c r="N31" s="1" t="str">
        <f aca="true" t="shared" si="6" ref="N31:N53">"DAVG("&amp;K31&amp;".NumberBusy)/MAX(0.0001,DAVG("&amp;K31&amp;".NumberScheduled))"</f>
        <v>DAVG(r_Monitor_21H_ND.NumberBusy)/MAX(0.0001,DAVG(r_Monitor_21H_ND.NumberScheduled))</v>
      </c>
      <c r="Y31" s="1" t="s">
        <v>363</v>
      </c>
      <c r="Z31" s="1" t="s">
        <v>360</v>
      </c>
      <c r="AA31" s="1" t="s">
        <v>154</v>
      </c>
      <c r="AB31" s="1" t="str">
        <f t="shared" si="2"/>
        <v>davg(q_P38F.NumberInQueue)</v>
      </c>
      <c r="AC31" s="1" t="s">
        <v>359</v>
      </c>
      <c r="AD31" s="1" t="s">
        <v>154</v>
      </c>
      <c r="AE31" s="1" t="str">
        <f t="shared" si="3"/>
        <v>tavg(q_P38F.WaitingTime)</v>
      </c>
    </row>
    <row r="32" spans="2:31" ht="12.75">
      <c r="B32" s="8" t="s">
        <v>466</v>
      </c>
      <c r="C32" s="8">
        <v>0</v>
      </c>
      <c r="D32" s="8">
        <v>0</v>
      </c>
      <c r="E32" s="8">
        <v>0</v>
      </c>
      <c r="F32" s="8">
        <v>0</v>
      </c>
      <c r="K32" s="47" t="s">
        <v>144</v>
      </c>
      <c r="L32" s="1" t="str">
        <f t="shared" si="5"/>
        <v>out_r_Monitor_21P_ND</v>
      </c>
      <c r="M32" s="1" t="s">
        <v>154</v>
      </c>
      <c r="N32" s="1" t="str">
        <f t="shared" si="6"/>
        <v>DAVG(r_Monitor_21P_ND.NumberBusy)/MAX(0.0001,DAVG(r_Monitor_21P_ND.NumberScheduled))</v>
      </c>
      <c r="Y32" s="1" t="s">
        <v>271</v>
      </c>
      <c r="Z32" s="1" t="s">
        <v>293</v>
      </c>
      <c r="AA32" s="1" t="s">
        <v>154</v>
      </c>
      <c r="AB32" s="1" t="str">
        <f t="shared" si="2"/>
        <v>davg(q_P38_Staff.NumberInQueue)</v>
      </c>
      <c r="AC32" s="1" t="s">
        <v>315</v>
      </c>
      <c r="AD32" s="1" t="s">
        <v>154</v>
      </c>
      <c r="AE32" s="1" t="str">
        <f t="shared" si="3"/>
        <v>tavg(q_P38_Staff.WaitingTime)</v>
      </c>
    </row>
    <row r="33" spans="2:31" ht="12.75">
      <c r="B33" s="8" t="s">
        <v>206</v>
      </c>
      <c r="C33" s="8">
        <v>0</v>
      </c>
      <c r="D33" s="8">
        <v>0</v>
      </c>
      <c r="E33" s="8">
        <v>0</v>
      </c>
      <c r="F33" s="8">
        <v>0</v>
      </c>
      <c r="K33" s="47" t="s">
        <v>145</v>
      </c>
      <c r="L33" s="1" t="str">
        <f t="shared" si="5"/>
        <v>out_r_Monitor_22H_ND</v>
      </c>
      <c r="M33" s="1" t="s">
        <v>154</v>
      </c>
      <c r="N33" s="1" t="str">
        <f t="shared" si="6"/>
        <v>DAVG(r_Monitor_22H_ND.NumberBusy)/MAX(0.0001,DAVG(r_Monitor_22H_ND.NumberScheduled))</v>
      </c>
      <c r="Y33" s="1" t="s">
        <v>272</v>
      </c>
      <c r="Z33" s="1" t="s">
        <v>294</v>
      </c>
      <c r="AA33" s="1" t="s">
        <v>154</v>
      </c>
      <c r="AB33" s="1" t="str">
        <f t="shared" si="2"/>
        <v>davg(q_P41_Staff.NumberInQueue)</v>
      </c>
      <c r="AC33" s="1" t="s">
        <v>316</v>
      </c>
      <c r="AD33" s="1" t="s">
        <v>154</v>
      </c>
      <c r="AE33" s="1" t="str">
        <f t="shared" si="3"/>
        <v>tavg(q_P41_Staff.WaitingTime)</v>
      </c>
    </row>
    <row r="34" spans="2:31" ht="12.75">
      <c r="B34" s="8" t="s">
        <v>207</v>
      </c>
      <c r="C34" s="8">
        <v>0</v>
      </c>
      <c r="D34" s="8">
        <v>0</v>
      </c>
      <c r="E34" s="8">
        <v>0</v>
      </c>
      <c r="F34" s="8">
        <v>0</v>
      </c>
      <c r="K34" s="47" t="s">
        <v>146</v>
      </c>
      <c r="L34" s="1" t="str">
        <f t="shared" si="5"/>
        <v>out_r_Monitor_22P_ND</v>
      </c>
      <c r="M34" s="1" t="s">
        <v>154</v>
      </c>
      <c r="N34" s="1" t="str">
        <f t="shared" si="6"/>
        <v>DAVG(r_Monitor_22P_ND.NumberBusy)/MAX(0.0001,DAVG(r_Monitor_22P_ND.NumberScheduled))</v>
      </c>
      <c r="Y34" s="1" t="s">
        <v>273</v>
      </c>
      <c r="Z34" s="1" t="s">
        <v>295</v>
      </c>
      <c r="AA34" s="1" t="s">
        <v>154</v>
      </c>
      <c r="AB34" s="1" t="str">
        <f t="shared" si="2"/>
        <v>davg(q_P42_Staff.NumberInQueue)</v>
      </c>
      <c r="AC34" s="1" t="s">
        <v>317</v>
      </c>
      <c r="AD34" s="1" t="s">
        <v>154</v>
      </c>
      <c r="AE34" s="1" t="str">
        <f t="shared" si="3"/>
        <v>tavg(q_P42_Staff.WaitingTime)</v>
      </c>
    </row>
    <row r="35" spans="2:31" ht="12.75">
      <c r="B35" s="8" t="s">
        <v>208</v>
      </c>
      <c r="C35" s="8">
        <v>0</v>
      </c>
      <c r="D35" s="8">
        <v>0</v>
      </c>
      <c r="E35" s="8">
        <v>0</v>
      </c>
      <c r="F35" s="8">
        <v>0</v>
      </c>
      <c r="K35" s="47" t="s">
        <v>147</v>
      </c>
      <c r="L35" s="1" t="str">
        <f t="shared" si="5"/>
        <v>out_r_Monitor_22H_SD</v>
      </c>
      <c r="M35" s="1" t="s">
        <v>154</v>
      </c>
      <c r="N35" s="1" t="str">
        <f t="shared" si="6"/>
        <v>DAVG(r_Monitor_22H_SD.NumberBusy)/MAX(0.0001,DAVG(r_Monitor_22H_SD.NumberScheduled))</v>
      </c>
      <c r="Y35" s="1" t="s">
        <v>274</v>
      </c>
      <c r="Z35" s="1" t="s">
        <v>296</v>
      </c>
      <c r="AA35" s="1" t="s">
        <v>154</v>
      </c>
      <c r="AB35" s="1" t="str">
        <f t="shared" si="2"/>
        <v>davg(q_P43_Staff.NumberInQueue)</v>
      </c>
      <c r="AC35" s="1" t="s">
        <v>318</v>
      </c>
      <c r="AD35" s="1" t="s">
        <v>154</v>
      </c>
      <c r="AE35" s="1" t="str">
        <f t="shared" si="3"/>
        <v>tavg(q_P43_Staff.WaitingTime)</v>
      </c>
    </row>
    <row r="36" spans="2:31" ht="12.75">
      <c r="B36" s="8" t="s">
        <v>209</v>
      </c>
      <c r="C36" s="8">
        <v>0</v>
      </c>
      <c r="D36" s="8">
        <v>0</v>
      </c>
      <c r="E36" s="8">
        <v>0</v>
      </c>
      <c r="F36" s="8">
        <v>0</v>
      </c>
      <c r="K36" s="47" t="s">
        <v>148</v>
      </c>
      <c r="L36" s="1" t="str">
        <f t="shared" si="5"/>
        <v>out_r_Monitor_22P_SD</v>
      </c>
      <c r="M36" s="1" t="s">
        <v>154</v>
      </c>
      <c r="N36" s="1" t="str">
        <f t="shared" si="6"/>
        <v>DAVG(r_Monitor_22P_SD.NumberBusy)/MAX(0.0001,DAVG(r_Monitor_22P_SD.NumberScheduled))</v>
      </c>
      <c r="Y36" s="1" t="s">
        <v>275</v>
      </c>
      <c r="Z36" s="1" t="s">
        <v>297</v>
      </c>
      <c r="AA36" s="1" t="s">
        <v>154</v>
      </c>
      <c r="AB36" s="1" t="str">
        <f t="shared" si="2"/>
        <v>davg(q_P44_Staff.NumberInQueue)</v>
      </c>
      <c r="AC36" s="1" t="s">
        <v>319</v>
      </c>
      <c r="AD36" s="1" t="s">
        <v>154</v>
      </c>
      <c r="AE36" s="1" t="str">
        <f t="shared" si="3"/>
        <v>tavg(q_P44_Staff.WaitingTime)</v>
      </c>
    </row>
    <row r="37" spans="2:31" ht="12.75">
      <c r="B37" s="8" t="s">
        <v>210</v>
      </c>
      <c r="C37" s="8">
        <v>0</v>
      </c>
      <c r="D37" s="8">
        <v>0</v>
      </c>
      <c r="E37" s="8">
        <v>0</v>
      </c>
      <c r="F37" s="8">
        <v>0</v>
      </c>
      <c r="K37" s="47" t="s">
        <v>149</v>
      </c>
      <c r="L37" s="1" t="str">
        <f t="shared" si="5"/>
        <v>out_r_Monitor_22H_Shared</v>
      </c>
      <c r="M37" s="1" t="s">
        <v>154</v>
      </c>
      <c r="N37" s="1" t="str">
        <f t="shared" si="6"/>
        <v>DAVG(r_Monitor_22H_Shared.NumberBusy)/MAX(0.0001,DAVG(r_Monitor_22H_Shared.NumberScheduled))</v>
      </c>
      <c r="Y37" s="1" t="s">
        <v>278</v>
      </c>
      <c r="Z37" s="1" t="s">
        <v>298</v>
      </c>
      <c r="AA37" s="1" t="s">
        <v>154</v>
      </c>
      <c r="AB37" s="1" t="str">
        <f t="shared" si="2"/>
        <v>davg(q_P45_Staff.NumberInQueue)</v>
      </c>
      <c r="AC37" s="1" t="s">
        <v>320</v>
      </c>
      <c r="AD37" s="1" t="s">
        <v>154</v>
      </c>
      <c r="AE37" s="1" t="str">
        <f t="shared" si="3"/>
        <v>tavg(q_P45_Staff.WaitingTime)</v>
      </c>
    </row>
    <row r="38" spans="2:31" ht="12.75">
      <c r="B38" s="8" t="s">
        <v>211</v>
      </c>
      <c r="C38" s="8">
        <v>0</v>
      </c>
      <c r="D38" s="8">
        <v>0</v>
      </c>
      <c r="E38" s="8">
        <v>0</v>
      </c>
      <c r="F38" s="8">
        <v>0</v>
      </c>
      <c r="K38" s="47" t="s">
        <v>150</v>
      </c>
      <c r="L38" s="1" t="str">
        <f t="shared" si="5"/>
        <v>out_r_Monitor_22P_Shared</v>
      </c>
      <c r="M38" s="1" t="s">
        <v>154</v>
      </c>
      <c r="N38" s="1" t="str">
        <f t="shared" si="6"/>
        <v>DAVG(r_Monitor_22P_Shared.NumberBusy)/MAX(0.0001,DAVG(r_Monitor_22P_Shared.NumberScheduled))</v>
      </c>
      <c r="Y38" s="1" t="s">
        <v>277</v>
      </c>
      <c r="Z38" s="1" t="s">
        <v>299</v>
      </c>
      <c r="AA38" s="1" t="s">
        <v>154</v>
      </c>
      <c r="AB38" s="1" t="str">
        <f t="shared" si="2"/>
        <v>davg(q_P46_Staff.NumberInQueue)</v>
      </c>
      <c r="AC38" s="1" t="s">
        <v>321</v>
      </c>
      <c r="AD38" s="1" t="s">
        <v>154</v>
      </c>
      <c r="AE38" s="1" t="str">
        <f t="shared" si="3"/>
        <v>tavg(q_P46_Staff.WaitingTime)</v>
      </c>
    </row>
    <row r="39" spans="2:31" ht="12.75">
      <c r="B39" s="8" t="s">
        <v>212</v>
      </c>
      <c r="C39" s="8">
        <v>0</v>
      </c>
      <c r="D39" s="8">
        <v>0</v>
      </c>
      <c r="E39" s="8">
        <v>0</v>
      </c>
      <c r="F39" s="8">
        <v>0</v>
      </c>
      <c r="K39" s="47" t="s">
        <v>103</v>
      </c>
      <c r="L39" s="1" t="str">
        <f t="shared" si="5"/>
        <v>out_r_Staff_01</v>
      </c>
      <c r="M39" s="1" t="s">
        <v>154</v>
      </c>
      <c r="N39" s="1" t="str">
        <f t="shared" si="6"/>
        <v>DAVG(r_Staff_01.NumberBusy)/MAX(0.0001,DAVG(r_Staff_01.NumberScheduled))</v>
      </c>
      <c r="Y39" s="1" t="s">
        <v>276</v>
      </c>
      <c r="Z39" s="1" t="s">
        <v>300</v>
      </c>
      <c r="AA39" s="1" t="s">
        <v>154</v>
      </c>
      <c r="AB39" s="1" t="str">
        <f t="shared" si="2"/>
        <v>davg(q_P47_Staff.NumberInQueue)</v>
      </c>
      <c r="AC39" s="1" t="s">
        <v>322</v>
      </c>
      <c r="AD39" s="1" t="s">
        <v>154</v>
      </c>
      <c r="AE39" s="1" t="str">
        <f t="shared" si="3"/>
        <v>tavg(q_P47_Staff.WaitingTime)</v>
      </c>
    </row>
    <row r="40" spans="2:31" ht="12.75">
      <c r="B40" s="8" t="s">
        <v>213</v>
      </c>
      <c r="C40" s="8">
        <v>0</v>
      </c>
      <c r="D40" s="8">
        <v>0</v>
      </c>
      <c r="E40" s="8">
        <v>0</v>
      </c>
      <c r="F40" s="8">
        <v>0</v>
      </c>
      <c r="K40" s="47" t="s">
        <v>104</v>
      </c>
      <c r="L40" s="1" t="str">
        <f t="shared" si="5"/>
        <v>out_r_Staff_02</v>
      </c>
      <c r="M40" s="1" t="s">
        <v>154</v>
      </c>
      <c r="N40" s="1" t="str">
        <f t="shared" si="6"/>
        <v>DAVG(r_Staff_02.NumberBusy)/MAX(0.0001,DAVG(r_Staff_02.NumberScheduled))</v>
      </c>
      <c r="Y40" s="1" t="s">
        <v>364</v>
      </c>
      <c r="Z40" s="1" t="s">
        <v>366</v>
      </c>
      <c r="AA40" s="1" t="s">
        <v>154</v>
      </c>
      <c r="AB40" s="1" t="str">
        <f aca="true" t="shared" si="7" ref="AB40:AB48">"davg("&amp;Y40&amp;".NumberInQueue)"</f>
        <v>davg(q_P36M.NumberInQueue)</v>
      </c>
      <c r="AC40" s="1" t="s">
        <v>368</v>
      </c>
      <c r="AD40" s="1" t="s">
        <v>154</v>
      </c>
      <c r="AE40" s="1" t="str">
        <f aca="true" t="shared" si="8" ref="AE40:AE48">"tavg("&amp;Y40&amp;".WaitingTime)"</f>
        <v>tavg(q_P36M.WaitingTime)</v>
      </c>
    </row>
    <row r="41" spans="2:31" ht="12.75">
      <c r="B41" s="8" t="s">
        <v>214</v>
      </c>
      <c r="C41" s="8">
        <v>0</v>
      </c>
      <c r="D41" s="8">
        <v>0</v>
      </c>
      <c r="E41" s="8">
        <v>0</v>
      </c>
      <c r="F41" s="8">
        <v>0</v>
      </c>
      <c r="K41" s="47" t="s">
        <v>105</v>
      </c>
      <c r="L41" s="1" t="str">
        <f t="shared" si="5"/>
        <v>out_r_Staff_03</v>
      </c>
      <c r="M41" s="1" t="s">
        <v>154</v>
      </c>
      <c r="N41" s="1" t="str">
        <f t="shared" si="6"/>
        <v>DAVG(r_Staff_03.NumberBusy)/MAX(0.0001,DAVG(r_Staff_03.NumberScheduled))</v>
      </c>
      <c r="Y41" s="1" t="s">
        <v>365</v>
      </c>
      <c r="Z41" s="1" t="s">
        <v>367</v>
      </c>
      <c r="AA41" s="1" t="s">
        <v>154</v>
      </c>
      <c r="AB41" s="1" t="str">
        <f t="shared" si="7"/>
        <v>davg(q_P38M.NumberInQueue)</v>
      </c>
      <c r="AC41" s="1" t="s">
        <v>369</v>
      </c>
      <c r="AD41" s="1" t="s">
        <v>154</v>
      </c>
      <c r="AE41" s="1" t="str">
        <f t="shared" si="8"/>
        <v>tavg(q_P38M.WaitingTime)</v>
      </c>
    </row>
    <row r="42" spans="2:31" ht="12.75">
      <c r="B42" s="8" t="s">
        <v>215</v>
      </c>
      <c r="C42" s="8">
        <v>0</v>
      </c>
      <c r="D42" s="8">
        <v>0</v>
      </c>
      <c r="E42" s="8">
        <v>0</v>
      </c>
      <c r="F42" s="8">
        <v>0</v>
      </c>
      <c r="K42" s="47" t="s">
        <v>106</v>
      </c>
      <c r="L42" s="1" t="str">
        <f t="shared" si="5"/>
        <v>out_r_Staff_04</v>
      </c>
      <c r="M42" s="1" t="s">
        <v>154</v>
      </c>
      <c r="N42" s="1" t="str">
        <f t="shared" si="6"/>
        <v>DAVG(r_Staff_04.NumberBusy)/MAX(0.0001,DAVG(r_Staff_04.NumberScheduled))</v>
      </c>
      <c r="Y42" s="1" t="s">
        <v>411</v>
      </c>
      <c r="Z42" s="1" t="s">
        <v>396</v>
      </c>
      <c r="AA42" s="1" t="s">
        <v>154</v>
      </c>
      <c r="AB42" s="1" t="str">
        <f t="shared" si="7"/>
        <v>davg(q_P34M.NumberInQueue)</v>
      </c>
      <c r="AC42" s="1" t="s">
        <v>399</v>
      </c>
      <c r="AD42" s="1" t="s">
        <v>154</v>
      </c>
      <c r="AE42" s="1" t="str">
        <f t="shared" si="8"/>
        <v>tavg(q_P34M.WaitingTime)</v>
      </c>
    </row>
    <row r="43" spans="2:31" ht="12.75">
      <c r="B43" s="8" t="s">
        <v>216</v>
      </c>
      <c r="C43" s="8">
        <v>0</v>
      </c>
      <c r="D43" s="8">
        <v>0</v>
      </c>
      <c r="E43" s="8">
        <v>0</v>
      </c>
      <c r="F43" s="8">
        <v>0</v>
      </c>
      <c r="K43" s="47" t="s">
        <v>107</v>
      </c>
      <c r="L43" s="1" t="str">
        <f t="shared" si="5"/>
        <v>out_r_Staff_05</v>
      </c>
      <c r="M43" s="1" t="s">
        <v>154</v>
      </c>
      <c r="N43" s="1" t="str">
        <f t="shared" si="6"/>
        <v>DAVG(r_Staff_05.NumberBusy)/MAX(0.0001,DAVG(r_Staff_05.NumberScheduled))</v>
      </c>
      <c r="Y43" s="1" t="s">
        <v>412</v>
      </c>
      <c r="Z43" s="1" t="s">
        <v>397</v>
      </c>
      <c r="AA43" s="1" t="s">
        <v>154</v>
      </c>
      <c r="AB43" s="1" t="str">
        <f t="shared" si="7"/>
        <v>davg(q_P35M.NumberInQueue)</v>
      </c>
      <c r="AC43" s="1" t="s">
        <v>400</v>
      </c>
      <c r="AD43" s="1" t="s">
        <v>154</v>
      </c>
      <c r="AE43" s="1" t="str">
        <f t="shared" si="8"/>
        <v>tavg(q_P35M.WaitingTime)</v>
      </c>
    </row>
    <row r="44" spans="2:31" ht="12.75">
      <c r="B44" s="8" t="s">
        <v>217</v>
      </c>
      <c r="C44" s="8">
        <v>0</v>
      </c>
      <c r="D44" s="8">
        <v>0</v>
      </c>
      <c r="E44" s="8">
        <v>0</v>
      </c>
      <c r="F44" s="8">
        <v>0</v>
      </c>
      <c r="K44" s="47" t="s">
        <v>108</v>
      </c>
      <c r="L44" s="1" t="str">
        <f t="shared" si="5"/>
        <v>out_r_Staff_06</v>
      </c>
      <c r="M44" s="1" t="s">
        <v>154</v>
      </c>
      <c r="N44" s="1" t="str">
        <f t="shared" si="6"/>
        <v>DAVG(r_Staff_06.NumberBusy)/MAX(0.0001,DAVG(r_Staff_06.NumberScheduled))</v>
      </c>
      <c r="Y44" s="1" t="s">
        <v>413</v>
      </c>
      <c r="Z44" s="1" t="s">
        <v>398</v>
      </c>
      <c r="AA44" s="1" t="s">
        <v>154</v>
      </c>
      <c r="AB44" s="1" t="str">
        <f t="shared" si="7"/>
        <v>davg(q_P37M.NumberInQueue)</v>
      </c>
      <c r="AC44" s="1" t="s">
        <v>401</v>
      </c>
      <c r="AD44" s="1" t="s">
        <v>154</v>
      </c>
      <c r="AE44" s="1" t="str">
        <f t="shared" si="8"/>
        <v>tavg(q_P37M.WaitingTime)</v>
      </c>
    </row>
    <row r="45" spans="2:31" ht="12.75">
      <c r="B45" s="8" t="s">
        <v>218</v>
      </c>
      <c r="C45" s="8">
        <v>0</v>
      </c>
      <c r="D45" s="8">
        <v>0</v>
      </c>
      <c r="E45" s="8">
        <v>0</v>
      </c>
      <c r="F45" s="8">
        <v>0</v>
      </c>
      <c r="K45" s="47" t="s">
        <v>109</v>
      </c>
      <c r="L45" s="1" t="str">
        <f t="shared" si="5"/>
        <v>out_r_Staff_07</v>
      </c>
      <c r="M45" s="1" t="s">
        <v>154</v>
      </c>
      <c r="N45" s="1" t="str">
        <f t="shared" si="6"/>
        <v>DAVG(r_Staff_07.NumberBusy)/MAX(0.0001,DAVG(r_Staff_07.NumberScheduled))</v>
      </c>
      <c r="Y45" s="1" t="s">
        <v>482</v>
      </c>
      <c r="Z45" s="1" t="s">
        <v>488</v>
      </c>
      <c r="AA45" s="1" t="s">
        <v>154</v>
      </c>
      <c r="AB45" s="1" t="str">
        <f t="shared" si="7"/>
        <v>davg(q_P31F.NumberInQueue)</v>
      </c>
      <c r="AC45" s="1" t="s">
        <v>492</v>
      </c>
      <c r="AD45" s="1" t="s">
        <v>154</v>
      </c>
      <c r="AE45" s="1" t="str">
        <f t="shared" si="8"/>
        <v>tavg(q_P31F.WaitingTime)</v>
      </c>
    </row>
    <row r="46" spans="2:31" ht="12.75">
      <c r="B46" s="8" t="s">
        <v>219</v>
      </c>
      <c r="C46" s="8">
        <v>0</v>
      </c>
      <c r="D46" s="8">
        <v>0</v>
      </c>
      <c r="E46" s="8">
        <v>0</v>
      </c>
      <c r="F46" s="8">
        <v>0</v>
      </c>
      <c r="K46" s="47" t="s">
        <v>110</v>
      </c>
      <c r="L46" s="1" t="str">
        <f t="shared" si="5"/>
        <v>out_r_Staff_08</v>
      </c>
      <c r="M46" s="1" t="s">
        <v>154</v>
      </c>
      <c r="N46" s="1" t="str">
        <f t="shared" si="6"/>
        <v>DAVG(r_Staff_08.NumberBusy)/MAX(0.0001,DAVG(r_Staff_08.NumberScheduled))</v>
      </c>
      <c r="Y46" s="1" t="s">
        <v>483</v>
      </c>
      <c r="Z46" s="1" t="s">
        <v>489</v>
      </c>
      <c r="AA46" s="1" t="s">
        <v>154</v>
      </c>
      <c r="AB46" s="1" t="str">
        <f t="shared" si="7"/>
        <v>davg(q_P31M.NumberInQueue)</v>
      </c>
      <c r="AC46" s="1" t="s">
        <v>493</v>
      </c>
      <c r="AD46" s="1" t="s">
        <v>154</v>
      </c>
      <c r="AE46" s="1" t="str">
        <f t="shared" si="8"/>
        <v>tavg(q_P31M.WaitingTime)</v>
      </c>
    </row>
    <row r="47" spans="2:31" ht="12.75">
      <c r="B47" s="8" t="s">
        <v>220</v>
      </c>
      <c r="C47" s="8">
        <v>0</v>
      </c>
      <c r="D47" s="8">
        <v>0</v>
      </c>
      <c r="E47" s="8">
        <v>0</v>
      </c>
      <c r="F47" s="8">
        <v>0</v>
      </c>
      <c r="K47" s="47" t="s">
        <v>111</v>
      </c>
      <c r="L47" s="1" t="str">
        <f t="shared" si="5"/>
        <v>out_r_Staff_09</v>
      </c>
      <c r="M47" s="1" t="s">
        <v>154</v>
      </c>
      <c r="N47" s="1" t="str">
        <f t="shared" si="6"/>
        <v>DAVG(r_Staff_09.NumberBusy)/MAX(0.0001,DAVG(r_Staff_09.NumberScheduled))</v>
      </c>
      <c r="Y47" s="1" t="s">
        <v>484</v>
      </c>
      <c r="Z47" s="1" t="s">
        <v>490</v>
      </c>
      <c r="AA47" s="1" t="s">
        <v>154</v>
      </c>
      <c r="AB47" s="1" t="str">
        <f t="shared" si="7"/>
        <v>davg(q_P32M.NumberInQueue)</v>
      </c>
      <c r="AC47" s="1" t="s">
        <v>494</v>
      </c>
      <c r="AD47" s="1" t="s">
        <v>154</v>
      </c>
      <c r="AE47" s="1" t="str">
        <f t="shared" si="8"/>
        <v>tavg(q_P32M.WaitingTime)</v>
      </c>
    </row>
    <row r="48" spans="2:31" ht="12.75">
      <c r="B48" s="8" t="s">
        <v>221</v>
      </c>
      <c r="C48" s="8">
        <v>0</v>
      </c>
      <c r="D48" s="8">
        <v>0</v>
      </c>
      <c r="E48" s="8">
        <v>0</v>
      </c>
      <c r="F48" s="8">
        <v>0</v>
      </c>
      <c r="K48" s="47" t="s">
        <v>112</v>
      </c>
      <c r="L48" s="1" t="str">
        <f t="shared" si="5"/>
        <v>out_r_Staff_10</v>
      </c>
      <c r="M48" s="1" t="s">
        <v>154</v>
      </c>
      <c r="N48" s="1" t="str">
        <f t="shared" si="6"/>
        <v>DAVG(r_Staff_10.NumberBusy)/MAX(0.0001,DAVG(r_Staff_10.NumberScheduled))</v>
      </c>
      <c r="Y48" s="1" t="s">
        <v>485</v>
      </c>
      <c r="Z48" s="1" t="s">
        <v>491</v>
      </c>
      <c r="AA48" s="1" t="s">
        <v>154</v>
      </c>
      <c r="AB48" s="1" t="str">
        <f t="shared" si="7"/>
        <v>davg(q_P33M.NumberInQueue)</v>
      </c>
      <c r="AC48" s="1" t="s">
        <v>495</v>
      </c>
      <c r="AD48" s="1" t="s">
        <v>154</v>
      </c>
      <c r="AE48" s="1" t="str">
        <f t="shared" si="8"/>
        <v>tavg(q_P33M.WaitingTime)</v>
      </c>
    </row>
    <row r="49" spans="2:14" ht="12.75">
      <c r="B49" s="8" t="s">
        <v>222</v>
      </c>
      <c r="C49" s="8">
        <v>0</v>
      </c>
      <c r="D49" s="8">
        <v>0</v>
      </c>
      <c r="E49" s="8">
        <v>0</v>
      </c>
      <c r="F49" s="8">
        <v>0</v>
      </c>
      <c r="K49" s="47" t="s">
        <v>113</v>
      </c>
      <c r="L49" s="1" t="str">
        <f t="shared" si="5"/>
        <v>out_r_Staff_11</v>
      </c>
      <c r="M49" s="1" t="s">
        <v>154</v>
      </c>
      <c r="N49" s="1" t="str">
        <f t="shared" si="6"/>
        <v>DAVG(r_Staff_11.NumberBusy)/MAX(0.0001,DAVG(r_Staff_11.NumberScheduled))</v>
      </c>
    </row>
    <row r="50" spans="2:14" ht="12.75">
      <c r="B50" s="8" t="s">
        <v>223</v>
      </c>
      <c r="C50" s="8">
        <v>0</v>
      </c>
      <c r="D50" s="8">
        <v>0</v>
      </c>
      <c r="E50" s="8">
        <v>0</v>
      </c>
      <c r="F50" s="8">
        <v>0</v>
      </c>
      <c r="K50" s="47" t="s">
        <v>114</v>
      </c>
      <c r="L50" s="1" t="str">
        <f t="shared" si="5"/>
        <v>out_r_Staff_12</v>
      </c>
      <c r="M50" s="1" t="s">
        <v>154</v>
      </c>
      <c r="N50" s="1" t="str">
        <f t="shared" si="6"/>
        <v>DAVG(r_Staff_12.NumberBusy)/MAX(0.0001,DAVG(r_Staff_12.NumberScheduled))</v>
      </c>
    </row>
    <row r="51" spans="2:14" ht="12.75">
      <c r="B51" s="8" t="s">
        <v>224</v>
      </c>
      <c r="C51" s="8">
        <v>0</v>
      </c>
      <c r="D51" s="8">
        <v>0</v>
      </c>
      <c r="E51" s="8">
        <v>0</v>
      </c>
      <c r="F51" s="8">
        <v>0</v>
      </c>
      <c r="K51" s="47" t="s">
        <v>115</v>
      </c>
      <c r="L51" s="1" t="str">
        <f t="shared" si="5"/>
        <v>out_r_Staff_13</v>
      </c>
      <c r="M51" s="1" t="s">
        <v>154</v>
      </c>
      <c r="N51" s="1" t="str">
        <f t="shared" si="6"/>
        <v>DAVG(r_Staff_13.NumberBusy)/MAX(0.0001,DAVG(r_Staff_13.NumberScheduled))</v>
      </c>
    </row>
    <row r="52" spans="2:14" ht="12.75">
      <c r="B52" s="8" t="s">
        <v>225</v>
      </c>
      <c r="C52" s="8">
        <v>0</v>
      </c>
      <c r="D52" s="8">
        <v>0</v>
      </c>
      <c r="E52" s="8">
        <v>0</v>
      </c>
      <c r="F52" s="8">
        <v>0</v>
      </c>
      <c r="K52" s="47" t="s">
        <v>116</v>
      </c>
      <c r="L52" s="1" t="str">
        <f t="shared" si="5"/>
        <v>out_r_Staff_14</v>
      </c>
      <c r="M52" s="1" t="s">
        <v>154</v>
      </c>
      <c r="N52" s="1" t="str">
        <f t="shared" si="6"/>
        <v>DAVG(r_Staff_14.NumberBusy)/MAX(0.0001,DAVG(r_Staff_14.NumberScheduled))</v>
      </c>
    </row>
    <row r="53" spans="2:14" ht="12.75">
      <c r="B53" s="8" t="s">
        <v>226</v>
      </c>
      <c r="C53" s="8">
        <v>0</v>
      </c>
      <c r="D53" s="8">
        <v>0</v>
      </c>
      <c r="E53" s="8">
        <v>0</v>
      </c>
      <c r="F53" s="8">
        <v>0</v>
      </c>
      <c r="K53" s="47" t="s">
        <v>117</v>
      </c>
      <c r="L53" s="1" t="str">
        <f t="shared" si="5"/>
        <v>out_r_Staff_15</v>
      </c>
      <c r="M53" s="1" t="s">
        <v>154</v>
      </c>
      <c r="N53" s="1" t="str">
        <f t="shared" si="6"/>
        <v>DAVG(r_Staff_15.NumberBusy)/MAX(0.0001,DAVG(r_Staff_15.NumberScheduled))</v>
      </c>
    </row>
    <row r="54" spans="2:11" ht="12.75">
      <c r="B54" s="8" t="s">
        <v>227</v>
      </c>
      <c r="C54" s="8">
        <v>0</v>
      </c>
      <c r="D54" s="8">
        <v>0</v>
      </c>
      <c r="E54" s="8">
        <v>0</v>
      </c>
      <c r="F54" s="8">
        <v>0</v>
      </c>
      <c r="K54" s="47"/>
    </row>
    <row r="55" spans="2:17" ht="12.75">
      <c r="B55" s="8" t="s">
        <v>228</v>
      </c>
      <c r="C55" s="8">
        <v>0</v>
      </c>
      <c r="D55" s="8">
        <v>0</v>
      </c>
      <c r="E55" s="8">
        <v>0</v>
      </c>
      <c r="F55" s="8">
        <v>0</v>
      </c>
      <c r="K55" s="47" t="s">
        <v>164</v>
      </c>
      <c r="L55" s="1" t="str">
        <f>"ou"&amp;K55</f>
        <v>out_HrThru_All</v>
      </c>
      <c r="M55" s="1" t="s">
        <v>154</v>
      </c>
      <c r="N55" s="1" t="str">
        <f>"tavg("&amp;K55&amp;")"</f>
        <v>tavg(t_HrThru_All)</v>
      </c>
      <c r="P55" s="47" t="s">
        <v>175</v>
      </c>
      <c r="Q55" s="1" t="str">
        <f>"Record "&amp;K55</f>
        <v>Record t_HrThru_All</v>
      </c>
    </row>
    <row r="56" spans="2:17" ht="12.75">
      <c r="B56" s="8" t="s">
        <v>229</v>
      </c>
      <c r="C56" s="8">
        <v>0</v>
      </c>
      <c r="D56" s="8">
        <v>0</v>
      </c>
      <c r="E56" s="8">
        <v>0</v>
      </c>
      <c r="F56" s="8">
        <v>0</v>
      </c>
      <c r="K56" s="47" t="s">
        <v>165</v>
      </c>
      <c r="L56" s="1" t="str">
        <f aca="true" t="shared" si="9" ref="L56:L74">"ou"&amp;K56</f>
        <v>out_HrThru_Uncon</v>
      </c>
      <c r="M56" s="1" t="s">
        <v>154</v>
      </c>
      <c r="N56" s="1" t="str">
        <f aca="true" t="shared" si="10" ref="N56:N74">"tavg("&amp;K56&amp;")"</f>
        <v>tavg(t_HrThru_Uncon)</v>
      </c>
      <c r="P56" s="47" t="s">
        <v>176</v>
      </c>
      <c r="Q56" s="1" t="str">
        <f aca="true" t="shared" si="11" ref="Q56:Q65">"Record "&amp;K56</f>
        <v>Record t_HrThru_Uncon</v>
      </c>
    </row>
    <row r="57" spans="2:17" ht="12.75">
      <c r="B57" s="8" t="s">
        <v>230</v>
      </c>
      <c r="C57" s="8">
        <v>0</v>
      </c>
      <c r="D57" s="8">
        <v>0</v>
      </c>
      <c r="E57" s="8">
        <v>0</v>
      </c>
      <c r="F57" s="8">
        <v>0</v>
      </c>
      <c r="K57" s="47" t="s">
        <v>166</v>
      </c>
      <c r="L57" s="1" t="str">
        <f t="shared" si="9"/>
        <v>out_HrThru_Decon</v>
      </c>
      <c r="M57" s="1" t="s">
        <v>154</v>
      </c>
      <c r="N57" s="1" t="str">
        <f t="shared" si="10"/>
        <v>tavg(t_HrThru_Decon)</v>
      </c>
      <c r="P57" s="47" t="s">
        <v>177</v>
      </c>
      <c r="Q57" s="1" t="str">
        <f t="shared" si="11"/>
        <v>Record t_HrThru_Decon</v>
      </c>
    </row>
    <row r="58" spans="2:17" ht="12.75">
      <c r="B58" s="8" t="s">
        <v>231</v>
      </c>
      <c r="C58" s="8">
        <v>0</v>
      </c>
      <c r="D58" s="8">
        <v>0</v>
      </c>
      <c r="E58" s="8">
        <v>0</v>
      </c>
      <c r="F58" s="8">
        <v>0</v>
      </c>
      <c r="K58" s="47" t="s">
        <v>167</v>
      </c>
      <c r="L58" s="1" t="str">
        <f t="shared" si="9"/>
        <v>out_HrThru_Internal</v>
      </c>
      <c r="M58" s="1" t="s">
        <v>154</v>
      </c>
      <c r="N58" s="1" t="str">
        <f t="shared" si="10"/>
        <v>tavg(t_HrThru_Internal)</v>
      </c>
      <c r="P58" s="47" t="s">
        <v>178</v>
      </c>
      <c r="Q58" s="1" t="str">
        <f t="shared" si="11"/>
        <v>Record t_HrThru_Internal</v>
      </c>
    </row>
    <row r="59" spans="2:17" ht="12.75">
      <c r="B59" s="8" t="s">
        <v>232</v>
      </c>
      <c r="C59" s="8">
        <v>0</v>
      </c>
      <c r="D59" s="8">
        <v>0</v>
      </c>
      <c r="E59" s="8">
        <v>0</v>
      </c>
      <c r="F59" s="8">
        <v>0</v>
      </c>
      <c r="K59" s="47" t="s">
        <v>168</v>
      </c>
      <c r="L59" s="1" t="str">
        <f t="shared" si="9"/>
        <v>out_HrThru_Critical</v>
      </c>
      <c r="M59" s="1" t="s">
        <v>154</v>
      </c>
      <c r="N59" s="1" t="str">
        <f t="shared" si="10"/>
        <v>tavg(t_HrThru_Critical)</v>
      </c>
      <c r="P59" s="47" t="s">
        <v>179</v>
      </c>
      <c r="Q59" s="1" t="str">
        <f t="shared" si="11"/>
        <v>Record t_HrThru_Critical</v>
      </c>
    </row>
    <row r="60" spans="2:17" ht="12.75">
      <c r="B60" s="8" t="s">
        <v>301</v>
      </c>
      <c r="C60" s="8">
        <v>0</v>
      </c>
      <c r="D60" s="8">
        <v>0</v>
      </c>
      <c r="E60" s="8">
        <v>0</v>
      </c>
      <c r="F60" s="8">
        <v>0</v>
      </c>
      <c r="K60" s="47" t="s">
        <v>169</v>
      </c>
      <c r="L60" s="1" t="str">
        <f t="shared" si="9"/>
        <v>out_HrThru_Discharge</v>
      </c>
      <c r="M60" s="1" t="s">
        <v>154</v>
      </c>
      <c r="N60" s="1" t="str">
        <f t="shared" si="10"/>
        <v>tavg(t_HrThru_Discharge)</v>
      </c>
      <c r="P60" s="47" t="s">
        <v>180</v>
      </c>
      <c r="Q60" s="1" t="str">
        <f t="shared" si="11"/>
        <v>Record t_HrThru_Discharge</v>
      </c>
    </row>
    <row r="61" spans="2:17" ht="12.75">
      <c r="B61" s="8" t="s">
        <v>302</v>
      </c>
      <c r="C61" s="8">
        <v>0</v>
      </c>
      <c r="D61" s="8">
        <v>0</v>
      </c>
      <c r="E61" s="8">
        <v>0</v>
      </c>
      <c r="F61" s="8">
        <v>0</v>
      </c>
      <c r="K61" s="47" t="s">
        <v>170</v>
      </c>
      <c r="L61" s="1" t="str">
        <f t="shared" si="9"/>
        <v>out_HrThru_EMC</v>
      </c>
      <c r="M61" s="1" t="s">
        <v>154</v>
      </c>
      <c r="N61" s="1" t="str">
        <f t="shared" si="10"/>
        <v>tavg(t_HrThru_EMC)</v>
      </c>
      <c r="P61" s="47" t="s">
        <v>181</v>
      </c>
      <c r="Q61" s="1" t="str">
        <f t="shared" si="11"/>
        <v>Record t_HrThru_EMC</v>
      </c>
    </row>
    <row r="62" spans="2:17" ht="12.75">
      <c r="B62" s="8" t="s">
        <v>304</v>
      </c>
      <c r="C62" s="8">
        <v>0</v>
      </c>
      <c r="D62" s="8">
        <v>0</v>
      </c>
      <c r="E62" s="8">
        <v>0</v>
      </c>
      <c r="F62" s="8">
        <v>0</v>
      </c>
      <c r="K62" s="47" t="s">
        <v>171</v>
      </c>
      <c r="L62" s="1" t="str">
        <f t="shared" si="9"/>
        <v>out_HrThru_ISA</v>
      </c>
      <c r="M62" s="1" t="s">
        <v>154</v>
      </c>
      <c r="N62" s="1" t="str">
        <f t="shared" si="10"/>
        <v>tavg(t_HrThru_ISA)</v>
      </c>
      <c r="P62" s="47" t="s">
        <v>182</v>
      </c>
      <c r="Q62" s="1" t="str">
        <f t="shared" si="11"/>
        <v>Record t_HrThru_ISA</v>
      </c>
    </row>
    <row r="63" spans="2:17" ht="12.75">
      <c r="B63" s="8" t="s">
        <v>303</v>
      </c>
      <c r="C63" s="8">
        <v>0</v>
      </c>
      <c r="D63" s="8">
        <v>0</v>
      </c>
      <c r="E63" s="8">
        <v>0</v>
      </c>
      <c r="F63" s="8">
        <v>0</v>
      </c>
      <c r="K63" s="47" t="s">
        <v>172</v>
      </c>
      <c r="L63" s="1" t="str">
        <f t="shared" si="9"/>
        <v>out_HrThru_SMA</v>
      </c>
      <c r="M63" s="1" t="s">
        <v>154</v>
      </c>
      <c r="N63" s="1" t="str">
        <f t="shared" si="10"/>
        <v>tavg(t_HrThru_SMA)</v>
      </c>
      <c r="P63" s="47" t="s">
        <v>183</v>
      </c>
      <c r="Q63" s="1" t="str">
        <f t="shared" si="11"/>
        <v>Record t_HrThru_SMA</v>
      </c>
    </row>
    <row r="64" spans="2:17" ht="12.75">
      <c r="B64" s="8" t="s">
        <v>305</v>
      </c>
      <c r="C64" s="8">
        <v>0</v>
      </c>
      <c r="D64" s="8">
        <v>0</v>
      </c>
      <c r="E64" s="8">
        <v>0</v>
      </c>
      <c r="F64" s="8">
        <v>0</v>
      </c>
      <c r="K64" s="47" t="s">
        <v>173</v>
      </c>
      <c r="L64" s="1" t="str">
        <f t="shared" si="9"/>
        <v>out_HrThru_WSA</v>
      </c>
      <c r="M64" s="1" t="s">
        <v>154</v>
      </c>
      <c r="N64" s="1" t="str">
        <f t="shared" si="10"/>
        <v>tavg(t_HrThru_WSA)</v>
      </c>
      <c r="P64" s="47" t="s">
        <v>184</v>
      </c>
      <c r="Q64" s="1" t="str">
        <f t="shared" si="11"/>
        <v>Record t_HrThru_WSA</v>
      </c>
    </row>
    <row r="65" spans="2:17" ht="12.75">
      <c r="B65" s="8" t="s">
        <v>306</v>
      </c>
      <c r="C65" s="8">
        <v>0</v>
      </c>
      <c r="D65" s="8">
        <v>0</v>
      </c>
      <c r="E65" s="8">
        <v>0</v>
      </c>
      <c r="F65" s="8">
        <v>0</v>
      </c>
      <c r="K65" s="47" t="s">
        <v>174</v>
      </c>
      <c r="L65" s="1" t="str">
        <f t="shared" si="9"/>
        <v>out_HrThru_RDMA</v>
      </c>
      <c r="M65" s="1" t="s">
        <v>154</v>
      </c>
      <c r="N65" s="1" t="str">
        <f t="shared" si="10"/>
        <v>tavg(t_HrThru_RDMA)</v>
      </c>
      <c r="P65" s="47" t="s">
        <v>185</v>
      </c>
      <c r="Q65" s="1" t="str">
        <f t="shared" si="11"/>
        <v>Record t_HrThru_RDMA</v>
      </c>
    </row>
    <row r="66" spans="2:16" ht="12.75">
      <c r="B66" s="8" t="s">
        <v>307</v>
      </c>
      <c r="C66" s="8">
        <v>0</v>
      </c>
      <c r="D66" s="8">
        <v>0</v>
      </c>
      <c r="E66" s="8">
        <v>0</v>
      </c>
      <c r="F66" s="8">
        <v>0</v>
      </c>
      <c r="K66" s="47" t="s">
        <v>155</v>
      </c>
      <c r="L66" s="1" t="str">
        <f t="shared" si="9"/>
        <v>out_CT_All</v>
      </c>
      <c r="M66" s="1" t="s">
        <v>154</v>
      </c>
      <c r="N66" s="1" t="str">
        <f t="shared" si="10"/>
        <v>tavg(t_CT_All)</v>
      </c>
      <c r="P66" s="47"/>
    </row>
    <row r="67" spans="2:16" ht="12.75">
      <c r="B67" s="8" t="s">
        <v>308</v>
      </c>
      <c r="C67" s="8">
        <v>0</v>
      </c>
      <c r="D67" s="8">
        <v>0</v>
      </c>
      <c r="E67" s="8">
        <v>0</v>
      </c>
      <c r="F67" s="8">
        <v>0</v>
      </c>
      <c r="K67" s="47" t="s">
        <v>156</v>
      </c>
      <c r="L67" s="1" t="str">
        <f t="shared" si="9"/>
        <v>out_CT_Uncon</v>
      </c>
      <c r="M67" s="1" t="s">
        <v>154</v>
      </c>
      <c r="N67" s="1" t="str">
        <f t="shared" si="10"/>
        <v>tavg(t_CT_Uncon)</v>
      </c>
      <c r="P67" s="47"/>
    </row>
    <row r="68" spans="2:16" ht="12.75">
      <c r="B68" s="8" t="s">
        <v>498</v>
      </c>
      <c r="C68" s="8">
        <v>0</v>
      </c>
      <c r="D68" s="8">
        <v>0</v>
      </c>
      <c r="E68" s="8">
        <v>0</v>
      </c>
      <c r="F68" s="8">
        <v>0</v>
      </c>
      <c r="K68" s="47" t="s">
        <v>157</v>
      </c>
      <c r="L68" s="1" t="str">
        <f t="shared" si="9"/>
        <v>out_CT_Decon</v>
      </c>
      <c r="M68" s="1" t="s">
        <v>154</v>
      </c>
      <c r="N68" s="1" t="str">
        <f t="shared" si="10"/>
        <v>tavg(t_CT_Decon)</v>
      </c>
      <c r="P68" s="47"/>
    </row>
    <row r="69" spans="2:14" ht="12.75">
      <c r="B69" s="8" t="s">
        <v>309</v>
      </c>
      <c r="C69" s="8">
        <v>0</v>
      </c>
      <c r="D69" s="8">
        <v>0</v>
      </c>
      <c r="E69" s="8">
        <v>0</v>
      </c>
      <c r="F69" s="8">
        <v>0</v>
      </c>
      <c r="K69" s="1" t="s">
        <v>158</v>
      </c>
      <c r="L69" s="1" t="str">
        <f t="shared" si="9"/>
        <v>out_CT_Internal</v>
      </c>
      <c r="M69" s="1" t="s">
        <v>154</v>
      </c>
      <c r="N69" s="1" t="str">
        <f t="shared" si="10"/>
        <v>tavg(t_CT_Internal)</v>
      </c>
    </row>
    <row r="70" spans="2:14" ht="12.75">
      <c r="B70" s="8" t="s">
        <v>499</v>
      </c>
      <c r="C70" s="8">
        <v>0</v>
      </c>
      <c r="D70" s="8">
        <v>0</v>
      </c>
      <c r="E70" s="8">
        <v>0</v>
      </c>
      <c r="F70" s="8">
        <v>0</v>
      </c>
      <c r="K70" s="1" t="s">
        <v>159</v>
      </c>
      <c r="L70" s="1" t="str">
        <f t="shared" si="9"/>
        <v>out_CT_Critical</v>
      </c>
      <c r="M70" s="1" t="s">
        <v>154</v>
      </c>
      <c r="N70" s="1" t="str">
        <f t="shared" si="10"/>
        <v>tavg(t_CT_Critical)</v>
      </c>
    </row>
    <row r="71" spans="2:14" ht="12.75">
      <c r="B71" s="8" t="s">
        <v>310</v>
      </c>
      <c r="C71" s="8">
        <v>0</v>
      </c>
      <c r="D71" s="8">
        <v>0</v>
      </c>
      <c r="E71" s="8">
        <v>0</v>
      </c>
      <c r="F71" s="8">
        <v>0</v>
      </c>
      <c r="H71" s="47"/>
      <c r="K71" s="1" t="s">
        <v>160</v>
      </c>
      <c r="L71" s="1" t="str">
        <f t="shared" si="9"/>
        <v>out_CT_ISA</v>
      </c>
      <c r="M71" s="1" t="s">
        <v>154</v>
      </c>
      <c r="N71" s="1" t="str">
        <f t="shared" si="10"/>
        <v>tavg(t_CT_ISA)</v>
      </c>
    </row>
    <row r="72" spans="2:14" ht="12.75">
      <c r="B72" s="8" t="s">
        <v>404</v>
      </c>
      <c r="C72" s="8">
        <v>0</v>
      </c>
      <c r="D72" s="8">
        <v>0</v>
      </c>
      <c r="E72" s="8">
        <v>0</v>
      </c>
      <c r="F72" s="8">
        <v>0</v>
      </c>
      <c r="K72" s="1" t="s">
        <v>161</v>
      </c>
      <c r="L72" s="1" t="str">
        <f t="shared" si="9"/>
        <v>out_CT_SMA</v>
      </c>
      <c r="M72" s="1" t="s">
        <v>154</v>
      </c>
      <c r="N72" s="1" t="str">
        <f t="shared" si="10"/>
        <v>tavg(t_CT_SMA)</v>
      </c>
    </row>
    <row r="73" spans="2:14" ht="12.75">
      <c r="B73" s="8" t="s">
        <v>311</v>
      </c>
      <c r="C73" s="8">
        <v>0</v>
      </c>
      <c r="D73" s="8">
        <v>0</v>
      </c>
      <c r="E73" s="8">
        <v>0</v>
      </c>
      <c r="F73" s="8">
        <v>0</v>
      </c>
      <c r="K73" s="1" t="s">
        <v>162</v>
      </c>
      <c r="L73" s="1" t="str">
        <f t="shared" si="9"/>
        <v>out_CT_WSA</v>
      </c>
      <c r="M73" s="1" t="s">
        <v>154</v>
      </c>
      <c r="N73" s="1" t="str">
        <f t="shared" si="10"/>
        <v>tavg(t_CT_WSA)</v>
      </c>
    </row>
    <row r="74" spans="2:14" ht="12.75">
      <c r="B74" s="8" t="s">
        <v>403</v>
      </c>
      <c r="C74" s="8">
        <v>0</v>
      </c>
      <c r="D74" s="8">
        <v>0</v>
      </c>
      <c r="E74" s="8">
        <v>0</v>
      </c>
      <c r="F74" s="8">
        <v>0</v>
      </c>
      <c r="K74" s="1" t="s">
        <v>163</v>
      </c>
      <c r="L74" s="1" t="str">
        <f t="shared" si="9"/>
        <v>out_CT_RDMA</v>
      </c>
      <c r="M74" s="1" t="s">
        <v>154</v>
      </c>
      <c r="N74" s="1" t="str">
        <f t="shared" si="10"/>
        <v>tavg(t_CT_RDMA)</v>
      </c>
    </row>
    <row r="75" spans="2:6" ht="12.75">
      <c r="B75" s="8" t="s">
        <v>312</v>
      </c>
      <c r="C75" s="8">
        <v>0</v>
      </c>
      <c r="D75" s="8">
        <v>0</v>
      </c>
      <c r="E75" s="8">
        <v>0</v>
      </c>
      <c r="F75" s="8">
        <v>0</v>
      </c>
    </row>
    <row r="76" spans="2:6" ht="12.75">
      <c r="B76" s="8" t="s">
        <v>358</v>
      </c>
      <c r="C76" s="8">
        <v>0</v>
      </c>
      <c r="D76" s="8">
        <v>0</v>
      </c>
      <c r="E76" s="8">
        <v>0</v>
      </c>
      <c r="F76" s="8">
        <v>0</v>
      </c>
    </row>
    <row r="77" spans="2:6" ht="12.75">
      <c r="B77" s="8" t="s">
        <v>313</v>
      </c>
      <c r="C77" s="8">
        <v>0</v>
      </c>
      <c r="D77" s="8">
        <v>0</v>
      </c>
      <c r="E77" s="8">
        <v>0</v>
      </c>
      <c r="F77" s="8">
        <v>0</v>
      </c>
    </row>
    <row r="78" spans="2:6" ht="12.75">
      <c r="B78" s="8" t="s">
        <v>402</v>
      </c>
      <c r="C78" s="8">
        <v>0</v>
      </c>
      <c r="D78" s="8">
        <v>0</v>
      </c>
      <c r="E78" s="8">
        <v>0</v>
      </c>
      <c r="F78" s="8">
        <v>0</v>
      </c>
    </row>
    <row r="79" spans="2:6" ht="12.75">
      <c r="B79" s="8" t="s">
        <v>314</v>
      </c>
      <c r="C79" s="8">
        <v>0</v>
      </c>
      <c r="D79" s="8">
        <v>0</v>
      </c>
      <c r="E79" s="8">
        <v>0</v>
      </c>
      <c r="F79" s="8">
        <v>0</v>
      </c>
    </row>
    <row r="80" spans="2:6" ht="12.75">
      <c r="B80" s="8" t="s">
        <v>359</v>
      </c>
      <c r="C80" s="8">
        <v>0</v>
      </c>
      <c r="D80" s="8">
        <v>0</v>
      </c>
      <c r="E80" s="8">
        <v>0</v>
      </c>
      <c r="F80" s="8">
        <v>0</v>
      </c>
    </row>
    <row r="81" spans="2:6" ht="12.75">
      <c r="B81" s="8" t="s">
        <v>315</v>
      </c>
      <c r="C81" s="8">
        <v>0</v>
      </c>
      <c r="D81" s="8">
        <v>0</v>
      </c>
      <c r="E81" s="8">
        <v>0</v>
      </c>
      <c r="F81" s="8">
        <v>0</v>
      </c>
    </row>
    <row r="82" spans="2:6" ht="12.75">
      <c r="B82" s="8" t="s">
        <v>316</v>
      </c>
      <c r="C82" s="8">
        <v>0</v>
      </c>
      <c r="D82" s="8">
        <v>0</v>
      </c>
      <c r="E82" s="8">
        <v>0</v>
      </c>
      <c r="F82" s="8">
        <v>0</v>
      </c>
    </row>
    <row r="83" spans="2:6" ht="12.75">
      <c r="B83" s="8" t="s">
        <v>317</v>
      </c>
      <c r="C83" s="8">
        <v>0</v>
      </c>
      <c r="D83" s="8">
        <v>0</v>
      </c>
      <c r="E83" s="8">
        <v>0</v>
      </c>
      <c r="F83" s="8">
        <v>0</v>
      </c>
    </row>
    <row r="84" spans="2:6" ht="12.75">
      <c r="B84" s="8" t="s">
        <v>318</v>
      </c>
      <c r="C84" s="8">
        <v>0</v>
      </c>
      <c r="D84" s="8">
        <v>0</v>
      </c>
      <c r="E84" s="8">
        <v>0</v>
      </c>
      <c r="F84" s="8">
        <v>0</v>
      </c>
    </row>
    <row r="85" spans="2:6" ht="12.75">
      <c r="B85" s="8" t="s">
        <v>319</v>
      </c>
      <c r="C85" s="8">
        <v>0</v>
      </c>
      <c r="D85" s="8">
        <v>0</v>
      </c>
      <c r="E85" s="8">
        <v>0</v>
      </c>
      <c r="F85" s="8">
        <v>0</v>
      </c>
    </row>
    <row r="86" spans="2:6" ht="12.75">
      <c r="B86" s="8" t="s">
        <v>320</v>
      </c>
      <c r="C86" s="8">
        <v>0</v>
      </c>
      <c r="D86" s="8">
        <v>0</v>
      </c>
      <c r="E86" s="8">
        <v>0</v>
      </c>
      <c r="F86" s="8">
        <v>0</v>
      </c>
    </row>
    <row r="87" spans="2:6" ht="12.75">
      <c r="B87" s="8" t="s">
        <v>321</v>
      </c>
      <c r="C87" s="8">
        <v>0</v>
      </c>
      <c r="D87" s="8">
        <v>0</v>
      </c>
      <c r="E87" s="8">
        <v>0</v>
      </c>
      <c r="F87" s="8">
        <v>0</v>
      </c>
    </row>
    <row r="88" spans="2:6" ht="12.75">
      <c r="B88" s="8" t="s">
        <v>322</v>
      </c>
      <c r="C88" s="8">
        <v>0</v>
      </c>
      <c r="D88" s="8">
        <v>0</v>
      </c>
      <c r="E88" s="8">
        <v>0</v>
      </c>
      <c r="F88" s="8">
        <v>0</v>
      </c>
    </row>
    <row r="89" spans="2:6" ht="12.75">
      <c r="B89" s="8" t="s">
        <v>279</v>
      </c>
      <c r="C89" s="8">
        <v>1400.641888046044</v>
      </c>
      <c r="D89" s="8">
        <v>22.304326480614133</v>
      </c>
      <c r="E89" s="8">
        <v>1351.2383500856301</v>
      </c>
      <c r="F89" s="8">
        <v>1446.0913672347706</v>
      </c>
    </row>
    <row r="90" spans="2:6" ht="12.75">
      <c r="B90" s="8" t="s">
        <v>280</v>
      </c>
      <c r="C90" s="8">
        <v>0</v>
      </c>
      <c r="D90" s="8">
        <v>0</v>
      </c>
      <c r="E90" s="8">
        <v>0</v>
      </c>
      <c r="F90" s="8">
        <v>0</v>
      </c>
    </row>
    <row r="91" spans="2:6" ht="12.75">
      <c r="B91" s="8" t="s">
        <v>282</v>
      </c>
      <c r="C91" s="8">
        <v>0</v>
      </c>
      <c r="D91" s="8">
        <v>0</v>
      </c>
      <c r="E91" s="8">
        <v>0</v>
      </c>
      <c r="F91" s="8">
        <v>0</v>
      </c>
    </row>
    <row r="92" spans="2:6" ht="12.75">
      <c r="B92" s="8" t="s">
        <v>281</v>
      </c>
      <c r="C92" s="8">
        <v>0</v>
      </c>
      <c r="D92" s="8">
        <v>0</v>
      </c>
      <c r="E92" s="8">
        <v>0</v>
      </c>
      <c r="F92" s="8">
        <v>0</v>
      </c>
    </row>
    <row r="93" spans="2:6" ht="12.75">
      <c r="B93" s="8" t="s">
        <v>283</v>
      </c>
      <c r="C93" s="8">
        <v>0</v>
      </c>
      <c r="D93" s="8">
        <v>0</v>
      </c>
      <c r="E93" s="8">
        <v>0</v>
      </c>
      <c r="F93" s="8">
        <v>0</v>
      </c>
    </row>
    <row r="94" spans="2:6" ht="12.75">
      <c r="B94" s="8" t="s">
        <v>284</v>
      </c>
      <c r="C94" s="8">
        <v>0</v>
      </c>
      <c r="D94" s="8">
        <v>0</v>
      </c>
      <c r="E94" s="8">
        <v>0</v>
      </c>
      <c r="F94" s="8">
        <v>0</v>
      </c>
    </row>
    <row r="95" spans="2:6" ht="12.75">
      <c r="B95" s="8" t="s">
        <v>285</v>
      </c>
      <c r="C95" s="8">
        <v>0</v>
      </c>
      <c r="D95" s="8">
        <v>0</v>
      </c>
      <c r="E95" s="8">
        <v>0</v>
      </c>
      <c r="F95" s="8">
        <v>0</v>
      </c>
    </row>
    <row r="96" spans="2:6" ht="12.75">
      <c r="B96" s="8" t="s">
        <v>286</v>
      </c>
      <c r="C96" s="8">
        <v>0</v>
      </c>
      <c r="D96" s="8">
        <v>0</v>
      </c>
      <c r="E96" s="8">
        <v>0</v>
      </c>
      <c r="F96" s="8">
        <v>0</v>
      </c>
    </row>
    <row r="97" spans="2:6" ht="12.75">
      <c r="B97" s="8" t="s">
        <v>496</v>
      </c>
      <c r="C97" s="8">
        <v>0</v>
      </c>
      <c r="D97" s="8">
        <v>0</v>
      </c>
      <c r="E97" s="8">
        <v>0</v>
      </c>
      <c r="F97" s="8">
        <v>0</v>
      </c>
    </row>
    <row r="98" spans="2:6" ht="12.75">
      <c r="B98" s="8" t="s">
        <v>287</v>
      </c>
      <c r="C98" s="8">
        <v>0</v>
      </c>
      <c r="D98" s="8">
        <v>0</v>
      </c>
      <c r="E98" s="8">
        <v>0</v>
      </c>
      <c r="F98" s="8">
        <v>0</v>
      </c>
    </row>
    <row r="99" spans="2:6" ht="12.75">
      <c r="B99" s="8" t="s">
        <v>497</v>
      </c>
      <c r="C99" s="8">
        <v>0</v>
      </c>
      <c r="D99" s="8">
        <v>0</v>
      </c>
      <c r="E99" s="8">
        <v>0</v>
      </c>
      <c r="F99" s="8">
        <v>0</v>
      </c>
    </row>
    <row r="100" spans="2:6" ht="12.75">
      <c r="B100" s="8" t="s">
        <v>288</v>
      </c>
      <c r="C100" s="8">
        <v>0</v>
      </c>
      <c r="D100" s="8">
        <v>0</v>
      </c>
      <c r="E100" s="8">
        <v>0</v>
      </c>
      <c r="F100" s="8">
        <v>0</v>
      </c>
    </row>
    <row r="101" spans="2:6" ht="12.75">
      <c r="B101" s="8" t="s">
        <v>405</v>
      </c>
      <c r="C101" s="8">
        <v>0</v>
      </c>
      <c r="D101" s="8">
        <v>0</v>
      </c>
      <c r="E101" s="8">
        <v>0</v>
      </c>
      <c r="F101" s="8">
        <v>0</v>
      </c>
    </row>
    <row r="102" spans="2:6" ht="12.75">
      <c r="B102" s="8" t="s">
        <v>289</v>
      </c>
      <c r="C102" s="8">
        <v>0</v>
      </c>
      <c r="D102" s="8">
        <v>0</v>
      </c>
      <c r="E102" s="8">
        <v>0</v>
      </c>
      <c r="F102" s="8">
        <v>0</v>
      </c>
    </row>
    <row r="103" spans="2:6" ht="12.75">
      <c r="B103" s="8" t="s">
        <v>406</v>
      </c>
      <c r="C103" s="8">
        <v>0</v>
      </c>
      <c r="D103" s="8">
        <v>0</v>
      </c>
      <c r="E103" s="8">
        <v>0</v>
      </c>
      <c r="F103" s="8">
        <v>0</v>
      </c>
    </row>
    <row r="104" spans="2:6" ht="12.75">
      <c r="B104" s="8" t="s">
        <v>290</v>
      </c>
      <c r="C104" s="8">
        <v>0</v>
      </c>
      <c r="D104" s="8">
        <v>0</v>
      </c>
      <c r="E104" s="8">
        <v>0</v>
      </c>
      <c r="F104" s="8">
        <v>0</v>
      </c>
    </row>
    <row r="105" spans="2:6" ht="12.75">
      <c r="B105" s="8" t="s">
        <v>361</v>
      </c>
      <c r="C105" s="8">
        <v>0</v>
      </c>
      <c r="D105" s="8">
        <v>0</v>
      </c>
      <c r="E105" s="8">
        <v>0</v>
      </c>
      <c r="F105" s="8">
        <v>0</v>
      </c>
    </row>
    <row r="106" spans="2:6" ht="12.75">
      <c r="B106" s="8" t="s">
        <v>291</v>
      </c>
      <c r="C106" s="8">
        <v>0</v>
      </c>
      <c r="D106" s="8">
        <v>0</v>
      </c>
      <c r="E106" s="8">
        <v>0</v>
      </c>
      <c r="F106" s="8">
        <v>0</v>
      </c>
    </row>
    <row r="107" spans="2:6" ht="12.75">
      <c r="B107" s="8" t="s">
        <v>407</v>
      </c>
      <c r="C107" s="8">
        <v>0</v>
      </c>
      <c r="D107" s="8">
        <v>0</v>
      </c>
      <c r="E107" s="8">
        <v>0</v>
      </c>
      <c r="F107" s="8">
        <v>0</v>
      </c>
    </row>
    <row r="108" spans="2:6" ht="12.75">
      <c r="B108" s="8" t="s">
        <v>292</v>
      </c>
      <c r="C108" s="8">
        <v>0</v>
      </c>
      <c r="D108" s="8">
        <v>0</v>
      </c>
      <c r="E108" s="8">
        <v>0</v>
      </c>
      <c r="F108" s="8">
        <v>0</v>
      </c>
    </row>
    <row r="109" spans="2:6" ht="12.75">
      <c r="B109" s="8" t="s">
        <v>360</v>
      </c>
      <c r="C109" s="8">
        <v>0</v>
      </c>
      <c r="D109" s="8">
        <v>0</v>
      </c>
      <c r="E109" s="8">
        <v>0</v>
      </c>
      <c r="F109" s="8">
        <v>0</v>
      </c>
    </row>
    <row r="110" spans="2:6" ht="12.75">
      <c r="B110" s="8" t="s">
        <v>293</v>
      </c>
      <c r="C110" s="8">
        <v>0</v>
      </c>
      <c r="D110" s="8">
        <v>0</v>
      </c>
      <c r="E110" s="8">
        <v>0</v>
      </c>
      <c r="F110" s="8">
        <v>0</v>
      </c>
    </row>
    <row r="111" spans="2:6" ht="12.75">
      <c r="B111" s="8" t="s">
        <v>294</v>
      </c>
      <c r="C111" s="8">
        <v>0</v>
      </c>
      <c r="D111" s="8">
        <v>0</v>
      </c>
      <c r="E111" s="8">
        <v>0</v>
      </c>
      <c r="F111" s="8">
        <v>0</v>
      </c>
    </row>
    <row r="112" spans="2:6" ht="12.75">
      <c r="B112" s="8" t="s">
        <v>295</v>
      </c>
      <c r="C112" s="8">
        <v>0</v>
      </c>
      <c r="D112" s="8">
        <v>0</v>
      </c>
      <c r="E112" s="8">
        <v>0</v>
      </c>
      <c r="F112" s="8">
        <v>0</v>
      </c>
    </row>
    <row r="113" spans="2:6" ht="12.75">
      <c r="B113" s="8" t="s">
        <v>296</v>
      </c>
      <c r="C113" s="8">
        <v>0</v>
      </c>
      <c r="D113" s="8">
        <v>0</v>
      </c>
      <c r="E113" s="8">
        <v>0</v>
      </c>
      <c r="F113" s="8">
        <v>0</v>
      </c>
    </row>
    <row r="114" spans="2:6" ht="12.75">
      <c r="B114" s="8" t="s">
        <v>297</v>
      </c>
      <c r="C114" s="8">
        <v>0</v>
      </c>
      <c r="D114" s="8">
        <v>0</v>
      </c>
      <c r="E114" s="8">
        <v>0</v>
      </c>
      <c r="F114" s="8">
        <v>0</v>
      </c>
    </row>
    <row r="115" spans="2:6" ht="12.75">
      <c r="B115" s="8" t="s">
        <v>298</v>
      </c>
      <c r="C115" s="8">
        <v>0</v>
      </c>
      <c r="D115" s="8">
        <v>0</v>
      </c>
      <c r="E115" s="8">
        <v>0</v>
      </c>
      <c r="F115" s="8">
        <v>0</v>
      </c>
    </row>
    <row r="116" spans="2:6" ht="12.75">
      <c r="B116" s="8" t="s">
        <v>299</v>
      </c>
      <c r="C116" s="8">
        <v>0</v>
      </c>
      <c r="D116" s="8">
        <v>0</v>
      </c>
      <c r="E116" s="8">
        <v>0</v>
      </c>
      <c r="F116" s="8">
        <v>0</v>
      </c>
    </row>
    <row r="117" spans="2:6" ht="12.75">
      <c r="B117" s="8" t="s">
        <v>300</v>
      </c>
      <c r="C117" s="8">
        <v>0</v>
      </c>
      <c r="D117" s="8">
        <v>0</v>
      </c>
      <c r="E117" s="8">
        <v>0</v>
      </c>
      <c r="F117" s="8">
        <v>0</v>
      </c>
    </row>
    <row r="118" spans="2:6" ht="12.75">
      <c r="B118" s="8" t="s">
        <v>366</v>
      </c>
      <c r="C118" s="8">
        <v>0</v>
      </c>
      <c r="D118" s="8">
        <v>0</v>
      </c>
      <c r="E118" s="8">
        <v>0</v>
      </c>
      <c r="F118" s="8">
        <v>0</v>
      </c>
    </row>
    <row r="119" spans="2:6" ht="12.75">
      <c r="B119" s="8" t="s">
        <v>367</v>
      </c>
      <c r="C119" s="8">
        <v>0</v>
      </c>
      <c r="D119" s="8">
        <v>0</v>
      </c>
      <c r="E119" s="8">
        <v>0</v>
      </c>
      <c r="F119" s="8">
        <v>0</v>
      </c>
    </row>
    <row r="120" spans="2:6" ht="12.75">
      <c r="B120" s="8" t="s">
        <v>368</v>
      </c>
      <c r="C120" s="8">
        <v>0</v>
      </c>
      <c r="D120" s="8">
        <v>0</v>
      </c>
      <c r="E120" s="8">
        <v>0</v>
      </c>
      <c r="F120" s="8">
        <v>0</v>
      </c>
    </row>
    <row r="121" spans="2:6" ht="12.75">
      <c r="B121" s="8" t="s">
        <v>369</v>
      </c>
      <c r="C121" s="8">
        <v>0</v>
      </c>
      <c r="D121" s="8">
        <v>0</v>
      </c>
      <c r="E121" s="8">
        <v>0</v>
      </c>
      <c r="F121" s="8">
        <v>0</v>
      </c>
    </row>
    <row r="122" spans="2:6" ht="12.75">
      <c r="B122" s="8" t="s">
        <v>396</v>
      </c>
      <c r="C122" s="8">
        <v>0</v>
      </c>
      <c r="D122" s="8">
        <v>0</v>
      </c>
      <c r="E122" s="8">
        <v>0</v>
      </c>
      <c r="F122" s="8">
        <v>0</v>
      </c>
    </row>
    <row r="123" spans="2:6" ht="12.75">
      <c r="B123" s="8" t="s">
        <v>397</v>
      </c>
      <c r="C123" s="8">
        <v>0</v>
      </c>
      <c r="D123" s="8">
        <v>0</v>
      </c>
      <c r="E123" s="8">
        <v>0</v>
      </c>
      <c r="F123" s="8">
        <v>0</v>
      </c>
    </row>
    <row r="124" spans="2:6" ht="12.75">
      <c r="B124" s="8" t="s">
        <v>398</v>
      </c>
      <c r="C124" s="8">
        <v>0</v>
      </c>
      <c r="D124" s="8">
        <v>0</v>
      </c>
      <c r="E124" s="8">
        <v>0</v>
      </c>
      <c r="F124" s="8">
        <v>0</v>
      </c>
    </row>
    <row r="125" spans="2:6" ht="12.75">
      <c r="B125" s="8" t="s">
        <v>399</v>
      </c>
      <c r="C125" s="8">
        <v>0</v>
      </c>
      <c r="D125" s="8">
        <v>0</v>
      </c>
      <c r="E125" s="8">
        <v>0</v>
      </c>
      <c r="F125" s="8">
        <v>0</v>
      </c>
    </row>
    <row r="126" spans="2:6" ht="12.75">
      <c r="B126" s="8" t="s">
        <v>400</v>
      </c>
      <c r="C126" s="8">
        <v>0</v>
      </c>
      <c r="D126" s="8">
        <v>0</v>
      </c>
      <c r="E126" s="8">
        <v>0</v>
      </c>
      <c r="F126" s="8">
        <v>0</v>
      </c>
    </row>
    <row r="127" spans="2:6" ht="12.75">
      <c r="B127" s="8" t="s">
        <v>401</v>
      </c>
      <c r="C127" s="8">
        <v>0</v>
      </c>
      <c r="D127" s="8">
        <v>0</v>
      </c>
      <c r="E127" s="8">
        <v>0</v>
      </c>
      <c r="F127" s="8">
        <v>0</v>
      </c>
    </row>
    <row r="128" spans="2:6" ht="12.75">
      <c r="B128" s="8" t="s">
        <v>469</v>
      </c>
      <c r="C128" s="8">
        <v>0</v>
      </c>
      <c r="D128" s="8">
        <v>0</v>
      </c>
      <c r="E128" s="8">
        <v>0</v>
      </c>
      <c r="F128" s="8">
        <v>0</v>
      </c>
    </row>
    <row r="129" spans="2:6" ht="12.75">
      <c r="B129" s="8" t="s">
        <v>470</v>
      </c>
      <c r="C129" s="8">
        <v>0</v>
      </c>
      <c r="D129" s="8">
        <v>0</v>
      </c>
      <c r="E129" s="8">
        <v>0</v>
      </c>
      <c r="F129" s="8">
        <v>0</v>
      </c>
    </row>
    <row r="130" spans="2:6" ht="12.75">
      <c r="B130" s="8" t="s">
        <v>471</v>
      </c>
      <c r="C130" s="8">
        <v>0</v>
      </c>
      <c r="D130" s="8">
        <v>0</v>
      </c>
      <c r="E130" s="8">
        <v>0</v>
      </c>
      <c r="F130" s="8">
        <v>0</v>
      </c>
    </row>
    <row r="131" spans="2:6" ht="12.75">
      <c r="B131" s="8" t="s">
        <v>357</v>
      </c>
      <c r="C131" s="8">
        <v>0</v>
      </c>
      <c r="D131" s="8">
        <v>0</v>
      </c>
      <c r="E131" s="8">
        <v>0</v>
      </c>
      <c r="F131" s="8">
        <v>0</v>
      </c>
    </row>
    <row r="132" spans="2:6" ht="12.75">
      <c r="B132" s="8" t="s">
        <v>356</v>
      </c>
      <c r="C132" s="8">
        <v>0</v>
      </c>
      <c r="D132" s="8">
        <v>0</v>
      </c>
      <c r="E132" s="8">
        <v>0</v>
      </c>
      <c r="F132" s="8">
        <v>0</v>
      </c>
    </row>
    <row r="133" spans="2:6" ht="12.75">
      <c r="B133" s="8" t="s">
        <v>472</v>
      </c>
      <c r="C133" s="8">
        <v>0</v>
      </c>
      <c r="D133" s="8">
        <v>0</v>
      </c>
      <c r="E133" s="8">
        <v>0</v>
      </c>
      <c r="F133" s="8">
        <v>0</v>
      </c>
    </row>
    <row r="134" spans="2:6" ht="12.75">
      <c r="B134" s="8" t="s">
        <v>473</v>
      </c>
      <c r="C134" s="8">
        <v>0</v>
      </c>
      <c r="D134" s="8">
        <v>0</v>
      </c>
      <c r="E134" s="8">
        <v>0</v>
      </c>
      <c r="F134" s="8">
        <v>0</v>
      </c>
    </row>
    <row r="135" spans="2:6" ht="12.75">
      <c r="B135" s="8" t="s">
        <v>474</v>
      </c>
      <c r="C135" s="8">
        <v>0</v>
      </c>
      <c r="D135" s="8">
        <v>0</v>
      </c>
      <c r="E135" s="8">
        <v>0</v>
      </c>
      <c r="F135" s="8">
        <v>0</v>
      </c>
    </row>
    <row r="136" spans="2:6" ht="12.75">
      <c r="B136" s="8" t="s">
        <v>475</v>
      </c>
      <c r="C136" s="8">
        <v>0</v>
      </c>
      <c r="D136" s="8">
        <v>0</v>
      </c>
      <c r="E136" s="8">
        <v>0</v>
      </c>
      <c r="F136" s="8">
        <v>0</v>
      </c>
    </row>
    <row r="137" spans="2:6" ht="12.75">
      <c r="B137" s="8" t="s">
        <v>476</v>
      </c>
      <c r="C137" s="8">
        <v>0</v>
      </c>
      <c r="D137" s="8">
        <v>0</v>
      </c>
      <c r="E137" s="8">
        <v>0</v>
      </c>
      <c r="F137" s="8">
        <v>0</v>
      </c>
    </row>
    <row r="138" spans="2:6" ht="12.75">
      <c r="B138" s="8" t="s">
        <v>477</v>
      </c>
      <c r="C138" s="8">
        <v>0</v>
      </c>
      <c r="D138" s="8">
        <v>0</v>
      </c>
      <c r="E138" s="8">
        <v>0</v>
      </c>
      <c r="F138" s="8">
        <v>0</v>
      </c>
    </row>
    <row r="139" spans="2:6" ht="12.75">
      <c r="B139" s="8" t="s">
        <v>478</v>
      </c>
      <c r="C139" s="8">
        <v>0</v>
      </c>
      <c r="D139" s="8">
        <v>0</v>
      </c>
      <c r="E139" s="8">
        <v>0</v>
      </c>
      <c r="F139" s="8">
        <v>0</v>
      </c>
    </row>
    <row r="140" spans="2:6" ht="12.75">
      <c r="B140" s="8" t="s">
        <v>479</v>
      </c>
      <c r="C140" s="8">
        <v>0</v>
      </c>
      <c r="D140" s="8">
        <v>0</v>
      </c>
      <c r="E140" s="8">
        <v>0</v>
      </c>
      <c r="F140" s="8">
        <v>0</v>
      </c>
    </row>
    <row r="141" spans="2:6" ht="12.75">
      <c r="B141" s="8" t="s">
        <v>480</v>
      </c>
      <c r="C141" s="8">
        <v>0</v>
      </c>
      <c r="D141" s="8">
        <v>0</v>
      </c>
      <c r="E141" s="8">
        <v>0</v>
      </c>
      <c r="F141" s="8">
        <v>0</v>
      </c>
    </row>
    <row r="142" spans="2:6" ht="12.75">
      <c r="B142" s="8" t="s">
        <v>481</v>
      </c>
      <c r="C142" s="8">
        <v>0</v>
      </c>
      <c r="D142" s="8">
        <v>0</v>
      </c>
      <c r="E142" s="8">
        <v>0</v>
      </c>
      <c r="F142" s="8">
        <v>0</v>
      </c>
    </row>
    <row r="143" spans="2:6" ht="12.75">
      <c r="B143" s="8" t="s">
        <v>492</v>
      </c>
      <c r="C143" s="8">
        <v>0</v>
      </c>
      <c r="D143" s="8">
        <v>0</v>
      </c>
      <c r="E143" s="8">
        <v>0</v>
      </c>
      <c r="F143" s="8">
        <v>0</v>
      </c>
    </row>
    <row r="144" spans="2:6" ht="12.75">
      <c r="B144" s="8" t="s">
        <v>493</v>
      </c>
      <c r="C144" s="8">
        <v>0</v>
      </c>
      <c r="D144" s="8">
        <v>0</v>
      </c>
      <c r="E144" s="8">
        <v>0</v>
      </c>
      <c r="F144" s="8">
        <v>0</v>
      </c>
    </row>
    <row r="145" spans="2:6" ht="12.75">
      <c r="B145" s="8" t="s">
        <v>494</v>
      </c>
      <c r="C145" s="8">
        <v>0</v>
      </c>
      <c r="D145" s="8">
        <v>0</v>
      </c>
      <c r="E145" s="8">
        <v>0</v>
      </c>
      <c r="F145" s="8">
        <v>0</v>
      </c>
    </row>
    <row r="146" spans="2:6" ht="12.75">
      <c r="B146" s="8" t="s">
        <v>495</v>
      </c>
      <c r="C146" s="8">
        <v>0</v>
      </c>
      <c r="D146" s="8">
        <v>0</v>
      </c>
      <c r="E146" s="8">
        <v>0</v>
      </c>
      <c r="F146" s="8">
        <v>0</v>
      </c>
    </row>
    <row r="147" spans="2:6" ht="12.75">
      <c r="B147" s="8" t="s">
        <v>488</v>
      </c>
      <c r="C147" s="8">
        <v>0</v>
      </c>
      <c r="D147" s="8">
        <v>0</v>
      </c>
      <c r="E147" s="8">
        <v>0</v>
      </c>
      <c r="F147" s="8">
        <v>0</v>
      </c>
    </row>
    <row r="148" spans="2:6" ht="12.75">
      <c r="B148" s="8" t="s">
        <v>489</v>
      </c>
      <c r="C148" s="8">
        <v>0</v>
      </c>
      <c r="D148" s="8">
        <v>0</v>
      </c>
      <c r="E148" s="8">
        <v>0</v>
      </c>
      <c r="F148" s="8">
        <v>0</v>
      </c>
    </row>
    <row r="149" spans="2:6" ht="12.75">
      <c r="B149" s="8" t="s">
        <v>490</v>
      </c>
      <c r="C149" s="8">
        <v>0</v>
      </c>
      <c r="D149" s="8">
        <v>0</v>
      </c>
      <c r="E149" s="8">
        <v>0</v>
      </c>
      <c r="F149" s="8">
        <v>0</v>
      </c>
    </row>
    <row r="150" spans="2:6" ht="12.75">
      <c r="B150" s="8" t="s">
        <v>491</v>
      </c>
      <c r="C150" s="8">
        <v>0</v>
      </c>
      <c r="D150" s="8">
        <v>0</v>
      </c>
      <c r="E150" s="8">
        <v>0</v>
      </c>
      <c r="F150" s="8">
        <v>0</v>
      </c>
    </row>
    <row r="151" spans="2:6" ht="12.75">
      <c r="B151" s="8" t="s">
        <v>525</v>
      </c>
      <c r="C151" s="8">
        <v>780</v>
      </c>
      <c r="D151" s="8">
        <v>0</v>
      </c>
      <c r="E151" s="8">
        <v>780</v>
      </c>
      <c r="F151" s="8">
        <v>780</v>
      </c>
    </row>
    <row r="152" spans="2:6" ht="12.75">
      <c r="B152" s="8"/>
      <c r="C152" s="8"/>
      <c r="D152" s="8"/>
      <c r="E152" s="8"/>
      <c r="F152" s="8"/>
    </row>
    <row r="153" spans="2:6" ht="12.75">
      <c r="B153" s="8"/>
      <c r="C153" s="8"/>
      <c r="D153" s="8"/>
      <c r="E153" s="8"/>
      <c r="F153" s="8"/>
    </row>
    <row r="154" spans="2:6" ht="12.75">
      <c r="B154" s="8"/>
      <c r="C154" s="8"/>
      <c r="D154" s="8"/>
      <c r="E154" s="8"/>
      <c r="F154" s="8"/>
    </row>
    <row r="155" spans="2:6" ht="12.75">
      <c r="B155" s="8"/>
      <c r="C155" s="8"/>
      <c r="D155" s="8"/>
      <c r="E155" s="8"/>
      <c r="F155" s="8"/>
    </row>
    <row r="156" spans="2:6" ht="12.75">
      <c r="B156" s="8"/>
      <c r="C156" s="8"/>
      <c r="D156" s="8"/>
      <c r="E156" s="8"/>
      <c r="F156" s="8"/>
    </row>
    <row r="157" spans="2:6" ht="12.75">
      <c r="B157" s="8"/>
      <c r="C157" s="8"/>
      <c r="D157" s="8"/>
      <c r="E157" s="8"/>
      <c r="F157" s="8"/>
    </row>
    <row r="158" spans="2:6" ht="12.75">
      <c r="B158" s="8"/>
      <c r="C158" s="8"/>
      <c r="D158" s="8"/>
      <c r="E158" s="8"/>
      <c r="F158" s="8"/>
    </row>
    <row r="159" spans="2:6" ht="12.75">
      <c r="B159" s="8"/>
      <c r="C159" s="8"/>
      <c r="D159" s="8"/>
      <c r="E159" s="8"/>
      <c r="F159" s="8"/>
    </row>
    <row r="160" spans="2:6" ht="12.75">
      <c r="B160" s="8"/>
      <c r="C160" s="8"/>
      <c r="D160" s="8"/>
      <c r="E160" s="8"/>
      <c r="F160" s="8"/>
    </row>
    <row r="161" spans="2:6" ht="12.75">
      <c r="B161" s="8"/>
      <c r="C161" s="8"/>
      <c r="D161" s="8"/>
      <c r="E161" s="8"/>
      <c r="F161" s="8"/>
    </row>
    <row r="162" spans="2:6" ht="12.75">
      <c r="B162" s="8"/>
      <c r="C162" s="8"/>
      <c r="D162" s="8"/>
      <c r="E162" s="8"/>
      <c r="F162" s="8"/>
    </row>
    <row r="163" spans="2:6" ht="12.75">
      <c r="B163" s="8"/>
      <c r="C163" s="8"/>
      <c r="D163" s="8"/>
      <c r="E163" s="8"/>
      <c r="F163" s="8"/>
    </row>
    <row r="164" spans="2:6" ht="12.75">
      <c r="B164" s="8"/>
      <c r="C164" s="8"/>
      <c r="D164" s="8"/>
      <c r="E164" s="8"/>
      <c r="F164" s="8"/>
    </row>
    <row r="165" spans="2:6" ht="12.75">
      <c r="B165" s="8"/>
      <c r="C165" s="8"/>
      <c r="D165" s="8"/>
      <c r="E165" s="8"/>
      <c r="F165" s="8"/>
    </row>
    <row r="166" spans="2:6" ht="12.75">
      <c r="B166" s="8"/>
      <c r="C166" s="8"/>
      <c r="D166" s="8"/>
      <c r="E166" s="8"/>
      <c r="F166" s="8"/>
    </row>
    <row r="167" spans="2:6" ht="12.75">
      <c r="B167" s="8"/>
      <c r="C167" s="8"/>
      <c r="D167" s="8"/>
      <c r="E167" s="8"/>
      <c r="F167" s="8"/>
    </row>
    <row r="168" spans="2:6" ht="12.75">
      <c r="B168" s="8"/>
      <c r="C168" s="8"/>
      <c r="D168" s="8"/>
      <c r="E168" s="8"/>
      <c r="F168" s="8"/>
    </row>
    <row r="169" spans="2:6" ht="12.75">
      <c r="B169" s="8"/>
      <c r="C169" s="8"/>
      <c r="D169" s="8"/>
      <c r="E169" s="8"/>
      <c r="F169" s="8"/>
    </row>
    <row r="170" spans="2:6" ht="12.75">
      <c r="B170" s="8"/>
      <c r="C170" s="8"/>
      <c r="D170" s="8"/>
      <c r="E170" s="8"/>
      <c r="F170" s="8"/>
    </row>
    <row r="171" spans="2:6" ht="12.75">
      <c r="B171" s="8"/>
      <c r="C171" s="8"/>
      <c r="D171" s="8"/>
      <c r="E171" s="8"/>
      <c r="F171" s="8"/>
    </row>
    <row r="172" spans="2:6" ht="12.75">
      <c r="B172" s="8"/>
      <c r="C172" s="8"/>
      <c r="D172" s="8"/>
      <c r="E172" s="8"/>
      <c r="F172" s="8"/>
    </row>
    <row r="173" spans="2:6" ht="12.75">
      <c r="B173" s="8"/>
      <c r="C173" s="8"/>
      <c r="D173" s="8"/>
      <c r="E173" s="8"/>
      <c r="F173" s="8"/>
    </row>
    <row r="174" spans="2:6" ht="12.75">
      <c r="B174" s="8"/>
      <c r="C174" s="8"/>
      <c r="D174" s="8"/>
      <c r="E174" s="8"/>
      <c r="F174" s="8"/>
    </row>
    <row r="175" spans="2:6" ht="12.75">
      <c r="B175" s="8"/>
      <c r="C175" s="8"/>
      <c r="D175" s="8"/>
      <c r="E175" s="8"/>
      <c r="F175" s="8"/>
    </row>
    <row r="176" spans="2:6" ht="12.75">
      <c r="B176" s="8"/>
      <c r="C176" s="8"/>
      <c r="D176" s="8"/>
      <c r="E176" s="8"/>
      <c r="F176" s="8"/>
    </row>
    <row r="177" spans="2:6" ht="12.75">
      <c r="B177" s="8"/>
      <c r="C177" s="8"/>
      <c r="D177" s="8"/>
      <c r="E177" s="8"/>
      <c r="F177" s="8"/>
    </row>
    <row r="178" spans="2:6" ht="12.75">
      <c r="B178" s="8"/>
      <c r="C178" s="8"/>
      <c r="D178" s="8"/>
      <c r="E178" s="8"/>
      <c r="F178" s="8"/>
    </row>
    <row r="179" spans="2:6" ht="12.75">
      <c r="B179" s="8"/>
      <c r="C179" s="8"/>
      <c r="D179" s="8"/>
      <c r="E179" s="8"/>
      <c r="F179" s="8"/>
    </row>
    <row r="180" spans="2:6" ht="12.75">
      <c r="B180" s="8"/>
      <c r="C180" s="8"/>
      <c r="D180" s="8"/>
      <c r="E180" s="8"/>
      <c r="F180" s="8"/>
    </row>
    <row r="181" spans="2:6" ht="12.75">
      <c r="B181" s="8"/>
      <c r="C181" s="8"/>
      <c r="D181" s="8"/>
      <c r="E181" s="8"/>
      <c r="F181" s="8"/>
    </row>
    <row r="182" spans="2:6" ht="12.75">
      <c r="B182" s="8"/>
      <c r="C182" s="8"/>
      <c r="D182" s="8"/>
      <c r="E182" s="8"/>
      <c r="F182" s="8"/>
    </row>
    <row r="183" spans="2:6" ht="12.75">
      <c r="B183" s="8"/>
      <c r="C183" s="8"/>
      <c r="D183" s="8"/>
      <c r="E183" s="8"/>
      <c r="F183" s="8"/>
    </row>
    <row r="184" spans="2:6" ht="12.75">
      <c r="B184" s="8"/>
      <c r="C184" s="8"/>
      <c r="D184" s="8"/>
      <c r="E184" s="8"/>
      <c r="F184" s="8"/>
    </row>
    <row r="185" spans="2:6" ht="12.75">
      <c r="B185" s="8"/>
      <c r="C185" s="8"/>
      <c r="D185" s="8"/>
      <c r="E185" s="8"/>
      <c r="F185" s="8"/>
    </row>
    <row r="186" spans="2:6" ht="12.75">
      <c r="B186" s="8"/>
      <c r="C186" s="8"/>
      <c r="D186" s="8"/>
      <c r="E186" s="8"/>
      <c r="F186" s="8"/>
    </row>
    <row r="187" spans="2:6" ht="12.75">
      <c r="B187" s="8"/>
      <c r="C187" s="8"/>
      <c r="D187" s="8"/>
      <c r="E187" s="8"/>
      <c r="F187" s="8"/>
    </row>
    <row r="188" spans="2:6" ht="12.75">
      <c r="B188" s="8"/>
      <c r="C188" s="8"/>
      <c r="D188" s="8"/>
      <c r="E188" s="8"/>
      <c r="F188" s="8"/>
    </row>
    <row r="189" spans="2:6" ht="12.75">
      <c r="B189" s="8"/>
      <c r="C189" s="8"/>
      <c r="D189" s="8"/>
      <c r="E189" s="8"/>
      <c r="F189" s="8"/>
    </row>
    <row r="190" spans="2:6" ht="12.75">
      <c r="B190" s="8"/>
      <c r="C190" s="8"/>
      <c r="D190" s="8"/>
      <c r="E190" s="8"/>
      <c r="F190" s="8"/>
    </row>
    <row r="191" spans="2:6" ht="12.75">
      <c r="B191" s="8"/>
      <c r="C191" s="8"/>
      <c r="D191" s="8"/>
      <c r="E191" s="8"/>
      <c r="F191" s="8"/>
    </row>
    <row r="192" spans="2:6" ht="12.75">
      <c r="B192" s="8"/>
      <c r="C192" s="8"/>
      <c r="D192" s="8"/>
      <c r="E192" s="8"/>
      <c r="F192" s="8"/>
    </row>
    <row r="193" spans="2:6" ht="12.75">
      <c r="B193" s="8"/>
      <c r="C193" s="8"/>
      <c r="D193" s="8"/>
      <c r="E193" s="8"/>
      <c r="F193" s="8"/>
    </row>
    <row r="194" spans="2:6" ht="12.75">
      <c r="B194" s="8"/>
      <c r="C194" s="8"/>
      <c r="D194" s="8"/>
      <c r="E194" s="8"/>
      <c r="F194" s="8"/>
    </row>
    <row r="195" spans="2:6" ht="12.75">
      <c r="B195" s="8"/>
      <c r="C195" s="8"/>
      <c r="D195" s="8"/>
      <c r="E195" s="8"/>
      <c r="F195" s="8"/>
    </row>
    <row r="196" spans="2:6" ht="12.75">
      <c r="B196" s="8"/>
      <c r="C196" s="8"/>
      <c r="D196" s="8"/>
      <c r="E196" s="8"/>
      <c r="F196" s="8"/>
    </row>
    <row r="197" spans="2:6" ht="12.75">
      <c r="B197" s="8"/>
      <c r="C197" s="8"/>
      <c r="D197" s="8"/>
      <c r="E197" s="8"/>
      <c r="F197" s="8"/>
    </row>
    <row r="198" spans="2:6" ht="12.75">
      <c r="B198" s="8"/>
      <c r="C198" s="8"/>
      <c r="D198" s="8"/>
      <c r="E198" s="8"/>
      <c r="F198" s="8"/>
    </row>
    <row r="199" spans="2:6" ht="12.75">
      <c r="B199" s="8"/>
      <c r="C199" s="8"/>
      <c r="D199" s="8"/>
      <c r="E199" s="8"/>
      <c r="F199" s="8"/>
    </row>
    <row r="200" spans="2:6" ht="12.75">
      <c r="B200" s="8"/>
      <c r="C200" s="8"/>
      <c r="D200" s="8"/>
      <c r="E200" s="8"/>
      <c r="F200" s="8"/>
    </row>
    <row r="201" spans="2:6" ht="12.75">
      <c r="B201" s="8"/>
      <c r="C201" s="8"/>
      <c r="D201" s="8"/>
      <c r="E201" s="8"/>
      <c r="F201" s="8"/>
    </row>
    <row r="202" spans="2:6" ht="12.75">
      <c r="B202" s="8"/>
      <c r="C202" s="8"/>
      <c r="D202" s="8"/>
      <c r="E202" s="8"/>
      <c r="F202" s="8"/>
    </row>
    <row r="203" spans="2:6" ht="12.75">
      <c r="B203" s="8"/>
      <c r="C203" s="8"/>
      <c r="D203" s="8"/>
      <c r="E203" s="8"/>
      <c r="F203" s="8"/>
    </row>
    <row r="204" spans="2:6" ht="12.75">
      <c r="B204" s="8"/>
      <c r="C204" s="8"/>
      <c r="D204" s="8"/>
      <c r="E204" s="8"/>
      <c r="F204" s="8"/>
    </row>
    <row r="205" spans="2:6" ht="12.75">
      <c r="B205" s="8"/>
      <c r="C205" s="8"/>
      <c r="D205" s="8"/>
      <c r="E205" s="8"/>
      <c r="F205" s="8"/>
    </row>
    <row r="206" spans="2:6" ht="12.75">
      <c r="B206" s="8"/>
      <c r="C206" s="8"/>
      <c r="D206" s="8"/>
      <c r="E206" s="8"/>
      <c r="F206" s="8"/>
    </row>
    <row r="207" spans="2:6" ht="12.75">
      <c r="B207" s="8"/>
      <c r="C207" s="8"/>
      <c r="D207" s="8"/>
      <c r="E207" s="8"/>
      <c r="F207" s="8"/>
    </row>
    <row r="208" spans="2:6" ht="12.75">
      <c r="B208" s="8"/>
      <c r="C208" s="8"/>
      <c r="D208" s="8"/>
      <c r="E208" s="8"/>
      <c r="F208" s="8"/>
    </row>
    <row r="209" spans="2:6" ht="12.75">
      <c r="B209" s="8"/>
      <c r="C209" s="8"/>
      <c r="D209" s="8"/>
      <c r="E209" s="8"/>
      <c r="F209" s="8"/>
    </row>
    <row r="210" spans="2:6" ht="12.75">
      <c r="B210" s="8"/>
      <c r="C210" s="8"/>
      <c r="D210" s="8"/>
      <c r="E210" s="8"/>
      <c r="F210" s="8"/>
    </row>
  </sheetData>
  <sheetProtection/>
  <mergeCells count="1">
    <mergeCell ref="B9:F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7:X25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9.7109375" style="1" customWidth="1"/>
    <col min="2" max="2" width="5.140625" style="1" customWidth="1"/>
    <col min="3" max="3" width="48.7109375" style="1" customWidth="1"/>
    <col min="4" max="4" width="15.7109375" style="1" customWidth="1"/>
    <col min="5" max="5" width="5.28125" style="1" customWidth="1"/>
    <col min="6" max="14" width="9.57421875" style="1" customWidth="1"/>
    <col min="15" max="16384" width="9.140625" style="1" customWidth="1"/>
  </cols>
  <sheetData>
    <row r="4" s="14" customFormat="1" ht="12.75"/>
    <row r="5" s="15" customFormat="1" ht="12.75"/>
    <row r="7" ht="15.75">
      <c r="B7" s="3" t="s">
        <v>135</v>
      </c>
    </row>
    <row r="10" spans="2:24" ht="12.75">
      <c r="B10" s="32"/>
      <c r="C10" s="143" t="s">
        <v>135</v>
      </c>
      <c r="D10" s="143"/>
      <c r="X10" s="42" t="s">
        <v>25</v>
      </c>
    </row>
    <row r="11" spans="2:24" ht="12.75">
      <c r="B11" s="11"/>
      <c r="C11" s="16" t="s">
        <v>133</v>
      </c>
      <c r="D11" s="24" t="s">
        <v>63</v>
      </c>
      <c r="X11" s="42" t="s">
        <v>26</v>
      </c>
    </row>
    <row r="12" spans="2:4" ht="12.75">
      <c r="B12" s="11"/>
      <c r="C12" s="18" t="s">
        <v>134</v>
      </c>
      <c r="D12" s="23" t="s">
        <v>5</v>
      </c>
    </row>
    <row r="13" spans="2:4" ht="12.75">
      <c r="B13" s="12"/>
      <c r="C13" s="4" t="s">
        <v>138</v>
      </c>
      <c r="D13" s="5">
        <v>13</v>
      </c>
    </row>
    <row r="14" spans="2:4" ht="12.75">
      <c r="B14" s="12"/>
      <c r="C14" s="4" t="s">
        <v>137</v>
      </c>
      <c r="D14" s="5">
        <v>1</v>
      </c>
    </row>
    <row r="15" spans="2:4" ht="12.75">
      <c r="B15" s="12"/>
      <c r="C15" s="4" t="s">
        <v>136</v>
      </c>
      <c r="D15" s="5">
        <v>10</v>
      </c>
    </row>
    <row r="16" spans="2:4" ht="12.75">
      <c r="B16" s="12"/>
      <c r="C16" s="4" t="s">
        <v>564</v>
      </c>
      <c r="D16" s="119" t="s">
        <v>26</v>
      </c>
    </row>
    <row r="17" spans="2:4" ht="12.75">
      <c r="B17" s="12"/>
      <c r="C17" s="4" t="s">
        <v>563</v>
      </c>
      <c r="D17" s="5">
        <v>2000</v>
      </c>
    </row>
    <row r="18" spans="2:3" s="47" customFormat="1" ht="12.75">
      <c r="B18" s="12"/>
      <c r="C18" s="57"/>
    </row>
    <row r="19" spans="2:3" s="47" customFormat="1" ht="12.75">
      <c r="B19" s="12"/>
      <c r="C19" s="57"/>
    </row>
    <row r="20" spans="2:4" ht="12.75">
      <c r="B20" s="12"/>
      <c r="C20" s="143" t="s">
        <v>560</v>
      </c>
      <c r="D20" s="143"/>
    </row>
    <row r="21" spans="2:4" ht="12.75">
      <c r="B21" s="12"/>
      <c r="C21" s="16" t="s">
        <v>133</v>
      </c>
      <c r="D21" s="24" t="s">
        <v>63</v>
      </c>
    </row>
    <row r="22" spans="2:4" ht="12.75">
      <c r="B22" s="12"/>
      <c r="C22" s="18" t="s">
        <v>134</v>
      </c>
      <c r="D22" s="23" t="s">
        <v>5</v>
      </c>
    </row>
    <row r="23" spans="3:14" ht="12.75" customHeight="1">
      <c r="C23" s="5" t="s">
        <v>613</v>
      </c>
      <c r="D23" s="73">
        <v>200</v>
      </c>
      <c r="E23" s="121" t="s">
        <v>601</v>
      </c>
      <c r="F23" s="132" t="s">
        <v>600</v>
      </c>
      <c r="G23" s="133"/>
      <c r="H23" s="133"/>
      <c r="I23" s="133"/>
      <c r="J23" s="133"/>
      <c r="K23" s="133"/>
      <c r="L23" s="133"/>
      <c r="M23" s="133"/>
      <c r="N23" s="134"/>
    </row>
    <row r="24" spans="3:14" ht="12.75">
      <c r="C24" s="5" t="s">
        <v>545</v>
      </c>
      <c r="D24" s="31">
        <v>0.5</v>
      </c>
      <c r="F24" s="135"/>
      <c r="G24" s="136"/>
      <c r="H24" s="136"/>
      <c r="I24" s="136"/>
      <c r="J24" s="136"/>
      <c r="K24" s="136"/>
      <c r="L24" s="136"/>
      <c r="M24" s="136"/>
      <c r="N24" s="137"/>
    </row>
    <row r="25" spans="3:14" ht="12.75">
      <c r="C25" s="5" t="s">
        <v>546</v>
      </c>
      <c r="D25" s="31">
        <f>1-D24</f>
        <v>0.5</v>
      </c>
      <c r="F25" s="138"/>
      <c r="G25" s="139"/>
      <c r="H25" s="139"/>
      <c r="I25" s="139"/>
      <c r="J25" s="139"/>
      <c r="K25" s="139"/>
      <c r="L25" s="139"/>
      <c r="M25" s="139"/>
      <c r="N25" s="140"/>
    </row>
  </sheetData>
  <sheetProtection/>
  <mergeCells count="3">
    <mergeCell ref="C10:D10"/>
    <mergeCell ref="C20:D20"/>
    <mergeCell ref="F23:N25"/>
  </mergeCells>
  <conditionalFormatting sqref="C17:D17">
    <cfRule type="expression" priority="1" dxfId="52" stopIfTrue="1">
      <formula>IF($D$16="Yes",0,1)</formula>
    </cfRule>
  </conditionalFormatting>
  <dataValidations count="6">
    <dataValidation showInputMessage="1" showErrorMessage="1" errorTitle="Invalid Entry" error="Process Number cannot be modified." sqref="B13:B22"/>
    <dataValidation type="decimal" operator="equal" showInputMessage="1" showErrorMessage="1" sqref="D25">
      <formula1>-15143</formula1>
    </dataValidation>
    <dataValidation type="decimal" showInputMessage="1" showErrorMessage="1" sqref="D24">
      <formula1>0</formula1>
      <formula2>1</formula2>
    </dataValidation>
    <dataValidation type="list" showInputMessage="1" showErrorMessage="1" sqref="D16">
      <formula1>$X$10:$X$11</formula1>
    </dataValidation>
    <dataValidation type="whole" operator="greaterThanOrEqual" showInputMessage="1" showErrorMessage="1" sqref="D17">
      <formula1>0</formula1>
    </dataValidation>
    <dataValidation type="whole" operator="greaterThanOrEqual" showInputMessage="1" showErrorMessage="1" sqref="D15 D23">
      <formula1>1</formula1>
    </dataValidation>
  </dataValidation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7:U2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2" width="9.7109375" style="1" customWidth="1"/>
    <col min="3" max="3" width="42.7109375" style="1" customWidth="1"/>
    <col min="4" max="4" width="18.7109375" style="1" customWidth="1"/>
    <col min="5" max="5" width="12.7109375" style="1" customWidth="1"/>
    <col min="6" max="16384" width="9.140625" style="1" customWidth="1"/>
  </cols>
  <sheetData>
    <row r="1" ht="12.75"/>
    <row r="2" ht="12.75"/>
    <row r="3" ht="12.75"/>
    <row r="4" s="14" customFormat="1" ht="12.75"/>
    <row r="5" s="15" customFormat="1" ht="12.75"/>
    <row r="6" ht="12.75"/>
    <row r="7" ht="15.75">
      <c r="B7" s="3" t="s">
        <v>101</v>
      </c>
    </row>
    <row r="8" ht="12.75"/>
    <row r="9" ht="12.75"/>
    <row r="10" spans="2:5" ht="12.75">
      <c r="B10" s="143" t="s">
        <v>101</v>
      </c>
      <c r="C10" s="143"/>
      <c r="D10" s="143"/>
      <c r="E10" s="143"/>
    </row>
    <row r="11" spans="2:21" ht="12.75">
      <c r="B11" s="16" t="s">
        <v>83</v>
      </c>
      <c r="C11" s="21" t="s">
        <v>46</v>
      </c>
      <c r="D11" s="24" t="s">
        <v>29</v>
      </c>
      <c r="E11" s="24" t="s">
        <v>63</v>
      </c>
      <c r="T11" s="42" t="s">
        <v>25</v>
      </c>
      <c r="U11" s="42" t="s">
        <v>126</v>
      </c>
    </row>
    <row r="12" spans="2:21" ht="12.75">
      <c r="B12" s="18" t="s">
        <v>0</v>
      </c>
      <c r="C12" s="22" t="s">
        <v>1</v>
      </c>
      <c r="D12" s="23" t="s">
        <v>84</v>
      </c>
      <c r="E12" s="23" t="s">
        <v>46</v>
      </c>
      <c r="T12" s="42" t="s">
        <v>26</v>
      </c>
      <c r="U12" s="42" t="s">
        <v>124</v>
      </c>
    </row>
    <row r="13" spans="2:21" ht="12.75">
      <c r="B13" s="19" t="s">
        <v>85</v>
      </c>
      <c r="C13" s="4" t="s">
        <v>579</v>
      </c>
      <c r="D13" s="34" t="s">
        <v>126</v>
      </c>
      <c r="E13" s="73">
        <v>0</v>
      </c>
      <c r="T13" s="42"/>
      <c r="U13" s="42" t="s">
        <v>566</v>
      </c>
    </row>
    <row r="14" spans="2:21" ht="12.75">
      <c r="B14" s="19" t="s">
        <v>86</v>
      </c>
      <c r="C14" s="4" t="s">
        <v>580</v>
      </c>
      <c r="D14" s="34" t="s">
        <v>124</v>
      </c>
      <c r="E14" s="73">
        <v>0</v>
      </c>
      <c r="T14" s="42"/>
      <c r="U14" s="42" t="s">
        <v>125</v>
      </c>
    </row>
    <row r="15" spans="2:21" ht="12.75">
      <c r="B15" s="19" t="s">
        <v>87</v>
      </c>
      <c r="C15" s="4" t="s">
        <v>581</v>
      </c>
      <c r="D15" s="34" t="s">
        <v>566</v>
      </c>
      <c r="E15" s="73">
        <v>0</v>
      </c>
      <c r="T15" s="42"/>
      <c r="U15" s="42"/>
    </row>
    <row r="16" spans="2:21" ht="12.75">
      <c r="B16" s="19" t="s">
        <v>88</v>
      </c>
      <c r="C16" s="4" t="s">
        <v>582</v>
      </c>
      <c r="D16" s="34" t="s">
        <v>126</v>
      </c>
      <c r="E16" s="73">
        <v>0</v>
      </c>
      <c r="T16" s="42"/>
      <c r="U16" s="42"/>
    </row>
    <row r="17" spans="2:5" ht="12.75">
      <c r="B17" s="19" t="s">
        <v>89</v>
      </c>
      <c r="C17" s="4" t="s">
        <v>583</v>
      </c>
      <c r="D17" s="34" t="s">
        <v>125</v>
      </c>
      <c r="E17" s="73">
        <v>0</v>
      </c>
    </row>
    <row r="18" spans="2:5" ht="12.75">
      <c r="B18" s="19" t="s">
        <v>90</v>
      </c>
      <c r="C18" s="4" t="s">
        <v>589</v>
      </c>
      <c r="D18" s="34" t="s">
        <v>126</v>
      </c>
      <c r="E18" s="73">
        <v>0</v>
      </c>
    </row>
    <row r="19" spans="2:5" ht="12.75">
      <c r="B19" s="19" t="s">
        <v>91</v>
      </c>
      <c r="C19" s="4" t="s">
        <v>100</v>
      </c>
      <c r="D19" s="34"/>
      <c r="E19" s="73">
        <v>0</v>
      </c>
    </row>
    <row r="20" spans="2:5" ht="12.75">
      <c r="B20" s="19" t="s">
        <v>92</v>
      </c>
      <c r="C20" s="4" t="s">
        <v>100</v>
      </c>
      <c r="D20" s="34"/>
      <c r="E20" s="73">
        <v>0</v>
      </c>
    </row>
    <row r="21" spans="2:5" ht="12.75">
      <c r="B21" s="19" t="s">
        <v>93</v>
      </c>
      <c r="C21" s="4" t="s">
        <v>100</v>
      </c>
      <c r="D21" s="34"/>
      <c r="E21" s="73">
        <v>0</v>
      </c>
    </row>
    <row r="22" spans="2:5" ht="12.75">
      <c r="B22" s="19" t="s">
        <v>94</v>
      </c>
      <c r="C22" s="4" t="s">
        <v>100</v>
      </c>
      <c r="D22" s="34"/>
      <c r="E22" s="73">
        <v>0</v>
      </c>
    </row>
    <row r="23" spans="2:5" ht="12.75">
      <c r="B23" s="19" t="s">
        <v>95</v>
      </c>
      <c r="C23" s="5" t="s">
        <v>100</v>
      </c>
      <c r="D23" s="34"/>
      <c r="E23" s="73">
        <v>0</v>
      </c>
    </row>
    <row r="24" spans="2:5" ht="12.75">
      <c r="B24" s="19" t="s">
        <v>96</v>
      </c>
      <c r="C24" s="5" t="s">
        <v>100</v>
      </c>
      <c r="D24" s="34"/>
      <c r="E24" s="73">
        <v>0</v>
      </c>
    </row>
    <row r="25" spans="2:5" ht="12.75">
      <c r="B25" s="19" t="s">
        <v>97</v>
      </c>
      <c r="C25" s="5" t="s">
        <v>100</v>
      </c>
      <c r="D25" s="34"/>
      <c r="E25" s="73">
        <v>0</v>
      </c>
    </row>
    <row r="26" spans="2:5" ht="12.75">
      <c r="B26" s="19" t="s">
        <v>98</v>
      </c>
      <c r="C26" s="5" t="s">
        <v>100</v>
      </c>
      <c r="D26" s="34"/>
      <c r="E26" s="73">
        <v>0</v>
      </c>
    </row>
    <row r="27" spans="2:5" ht="12.75">
      <c r="B27" s="19" t="s">
        <v>99</v>
      </c>
      <c r="C27" s="5" t="s">
        <v>100</v>
      </c>
      <c r="D27" s="34"/>
      <c r="E27" s="73">
        <v>0</v>
      </c>
    </row>
    <row r="29" spans="4:5" ht="12.75">
      <c r="D29" s="120" t="s">
        <v>565</v>
      </c>
      <c r="E29" s="10">
        <f>SUM(E13:E28)</f>
        <v>0</v>
      </c>
    </row>
  </sheetData>
  <sheetProtection/>
  <mergeCells count="1">
    <mergeCell ref="B10:E10"/>
  </mergeCells>
  <dataValidations count="3">
    <dataValidation showInputMessage="1" showErrorMessage="1" errorTitle="Invalid Entry" error="Process Number cannot be modified." sqref="B13:B27"/>
    <dataValidation type="list" showInputMessage="1" showErrorMessage="1" sqref="D13:D27">
      <formula1>$U$11:$U$16</formula1>
    </dataValidation>
    <dataValidation type="whole" operator="greaterThanOrEqual" showInputMessage="1" showErrorMessage="1" sqref="E13:E27">
      <formula1>0</formula1>
    </dataValidation>
  </dataValidations>
  <printOptions/>
  <pageMargins left="0.75" right="0.75" top="1" bottom="1" header="0.5" footer="0.5"/>
  <pageSetup fitToHeight="1" fitToWidth="1" horizontalDpi="300" verticalDpi="3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7:Z26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2" width="9.7109375" style="1" customWidth="1"/>
    <col min="3" max="3" width="42.7109375" style="1" customWidth="1"/>
    <col min="4" max="4" width="12.7109375" style="1" customWidth="1"/>
    <col min="5" max="5" width="30.00390625" style="1" customWidth="1"/>
    <col min="6" max="8" width="12.7109375" style="1" customWidth="1"/>
    <col min="9" max="16384" width="9.140625" style="1" customWidth="1"/>
  </cols>
  <sheetData>
    <row r="4" s="14" customFormat="1" ht="12.75"/>
    <row r="5" s="15" customFormat="1" ht="12.75"/>
    <row r="7" ht="15.75">
      <c r="B7" s="3" t="s">
        <v>570</v>
      </c>
    </row>
    <row r="10" spans="2:8" ht="12.75">
      <c r="B10" s="143" t="s">
        <v>572</v>
      </c>
      <c r="C10" s="143"/>
      <c r="D10" s="143"/>
      <c r="E10" s="143"/>
      <c r="F10" s="143"/>
      <c r="G10" s="143"/>
      <c r="H10" s="143"/>
    </row>
    <row r="11" spans="2:26" ht="12.75">
      <c r="B11" s="16" t="s">
        <v>23</v>
      </c>
      <c r="C11" s="21" t="s">
        <v>23</v>
      </c>
      <c r="D11" s="24" t="s">
        <v>24</v>
      </c>
      <c r="E11" s="28" t="s">
        <v>46</v>
      </c>
      <c r="F11" s="144" t="s">
        <v>27</v>
      </c>
      <c r="G11" s="145"/>
      <c r="H11" s="146"/>
      <c r="Y11" s="42" t="s">
        <v>25</v>
      </c>
      <c r="Z11" s="42" t="s">
        <v>102</v>
      </c>
    </row>
    <row r="12" spans="2:26" ht="12.75">
      <c r="B12" s="18" t="s">
        <v>0</v>
      </c>
      <c r="C12" s="22" t="s">
        <v>1</v>
      </c>
      <c r="D12" s="23" t="s">
        <v>23</v>
      </c>
      <c r="E12" s="29" t="s">
        <v>37</v>
      </c>
      <c r="F12" s="20" t="s">
        <v>2</v>
      </c>
      <c r="G12" s="20" t="s">
        <v>3</v>
      </c>
      <c r="H12" s="20" t="s">
        <v>4</v>
      </c>
      <c r="Y12" s="42" t="s">
        <v>26</v>
      </c>
      <c r="Z12" s="42" t="str">
        <f>CONCATENATE(Staff!B13," - ",Staff!C13)</f>
        <v>1 - Initial Sorting Staff</v>
      </c>
    </row>
    <row r="13" spans="2:26" ht="12.75">
      <c r="B13" s="19" t="s">
        <v>31</v>
      </c>
      <c r="C13" s="4" t="s">
        <v>559</v>
      </c>
      <c r="D13" s="25" t="s">
        <v>25</v>
      </c>
      <c r="E13" s="26" t="s">
        <v>584</v>
      </c>
      <c r="F13" s="26">
        <v>0.25</v>
      </c>
      <c r="G13" s="26">
        <v>0.5</v>
      </c>
      <c r="H13" s="26">
        <v>1</v>
      </c>
      <c r="Y13" s="42"/>
      <c r="Z13" s="42" t="str">
        <f>CONCATENATE(Staff!B14," - ",Staff!C14)</f>
        <v>2 - Contamination Screening Staff</v>
      </c>
    </row>
    <row r="14" spans="2:26" ht="12.75">
      <c r="B14" s="19" t="s">
        <v>32</v>
      </c>
      <c r="C14" s="4" t="s">
        <v>38</v>
      </c>
      <c r="D14" s="25" t="s">
        <v>25</v>
      </c>
      <c r="E14" s="26" t="s">
        <v>585</v>
      </c>
      <c r="F14" s="26">
        <v>0.25</v>
      </c>
      <c r="G14" s="26">
        <v>0.5</v>
      </c>
      <c r="H14" s="26">
        <v>1</v>
      </c>
      <c r="Y14" s="42"/>
      <c r="Z14" s="42" t="str">
        <f>CONCATENATE(Staff!B15," - ",Staff!C15)</f>
        <v>3 - Wash Staff</v>
      </c>
    </row>
    <row r="15" spans="25:26" ht="12.75">
      <c r="Y15" s="42"/>
      <c r="Z15" s="42" t="str">
        <f>CONCATENATE(Staff!B16," - ",Staff!C16)</f>
        <v>4 - Registration Staff</v>
      </c>
    </row>
    <row r="16" spans="25:26" ht="12.75">
      <c r="Y16" s="42"/>
      <c r="Z16" s="42" t="str">
        <f>CONCATENATE(Staff!B17," - ",Staff!C17)</f>
        <v>5 - Radiation Dose Assessment Staff</v>
      </c>
    </row>
    <row r="17" spans="2:26" ht="12.75">
      <c r="B17" s="143" t="s">
        <v>39</v>
      </c>
      <c r="C17" s="143"/>
      <c r="D17" s="143"/>
      <c r="E17" s="32"/>
      <c r="F17" s="32"/>
      <c r="G17" s="32"/>
      <c r="H17" s="32"/>
      <c r="Y17" s="42"/>
      <c r="Z17" s="42" t="str">
        <f>CONCATENATE(Staff!B18," - ",Staff!C18)</f>
        <v>6 - Discharge Staff</v>
      </c>
    </row>
    <row r="18" spans="2:26" ht="12.75">
      <c r="B18" s="16" t="s">
        <v>23</v>
      </c>
      <c r="C18" s="16" t="s">
        <v>40</v>
      </c>
      <c r="D18" s="24"/>
      <c r="Y18" s="42"/>
      <c r="Z18" s="42" t="str">
        <f>CONCATENATE(Staff!B19," - ",Staff!C19)</f>
        <v>7 - Not Used</v>
      </c>
    </row>
    <row r="19" spans="2:26" ht="12.75">
      <c r="B19" s="18" t="s">
        <v>0</v>
      </c>
      <c r="C19" s="18" t="s">
        <v>51</v>
      </c>
      <c r="D19" s="30" t="s">
        <v>28</v>
      </c>
      <c r="Y19" s="42"/>
      <c r="Z19" s="42" t="str">
        <f>CONCATENATE(Staff!B20," - ",Staff!C20)</f>
        <v>8 - Not Used</v>
      </c>
    </row>
    <row r="20" spans="2:26" ht="12.75">
      <c r="B20" s="19" t="s">
        <v>31</v>
      </c>
      <c r="C20" s="4" t="s">
        <v>575</v>
      </c>
      <c r="D20" s="31">
        <v>0.005</v>
      </c>
      <c r="Y20" s="42"/>
      <c r="Z20" s="42" t="str">
        <f>CONCATENATE(Staff!B21," - ",Staff!C21)</f>
        <v>9 - Not Used</v>
      </c>
    </row>
    <row r="21" spans="2:26" ht="12.75">
      <c r="B21" s="19" t="s">
        <v>32</v>
      </c>
      <c r="C21" s="5" t="s">
        <v>547</v>
      </c>
      <c r="D21" s="31">
        <v>0.01</v>
      </c>
      <c r="Y21" s="42"/>
      <c r="Z21" s="42" t="str">
        <f>CONCATENATE(Staff!B22," - ",Staff!C22)</f>
        <v>10 - Not Used</v>
      </c>
    </row>
    <row r="22" spans="2:26" ht="12.75">
      <c r="B22" s="19" t="s">
        <v>32</v>
      </c>
      <c r="C22" s="5" t="s">
        <v>576</v>
      </c>
      <c r="D22" s="31">
        <v>0.5</v>
      </c>
      <c r="Y22" s="42"/>
      <c r="Z22" s="42" t="str">
        <f>CONCATENATE(Staff!B23," - ",Staff!C23)</f>
        <v>11 - Not Used</v>
      </c>
    </row>
    <row r="23" spans="25:26" ht="12.75">
      <c r="Y23" s="42"/>
      <c r="Z23" s="42" t="str">
        <f>CONCATENATE(Staff!B24," - ",Staff!C24)</f>
        <v>12 - Not Used</v>
      </c>
    </row>
    <row r="24" spans="25:26" ht="12.75">
      <c r="Y24" s="42"/>
      <c r="Z24" s="42" t="str">
        <f>CONCATENATE(Staff!B25," - ",Staff!C25)</f>
        <v>13 - Not Used</v>
      </c>
    </row>
    <row r="25" spans="25:26" ht="12.75">
      <c r="Y25" s="42"/>
      <c r="Z25" s="42" t="str">
        <f>CONCATENATE(Staff!B26," - ",Staff!C26)</f>
        <v>14 - Not Used</v>
      </c>
    </row>
    <row r="26" ht="12.75">
      <c r="Z26" s="42" t="str">
        <f>CONCATENATE(Staff!B27," - ",Staff!C27)</f>
        <v>15 - Not Used</v>
      </c>
    </row>
  </sheetData>
  <sheetProtection/>
  <mergeCells count="3">
    <mergeCell ref="F11:H11"/>
    <mergeCell ref="B10:H10"/>
    <mergeCell ref="B17:D17"/>
  </mergeCells>
  <conditionalFormatting sqref="E13:H14">
    <cfRule type="expression" priority="1" dxfId="2" stopIfTrue="1">
      <formula>$D13="No"</formula>
    </cfRule>
  </conditionalFormatting>
  <dataValidations count="4">
    <dataValidation showInputMessage="1" showErrorMessage="1" errorTitle="Invalid Entry" error="Process Number cannot be modified." sqref="B13:B14 B20:B22"/>
    <dataValidation type="list" showInputMessage="1" showErrorMessage="1" sqref="D13:D14">
      <formula1>$Y$11:$Y$12</formula1>
    </dataValidation>
    <dataValidation type="decimal" showInputMessage="1" showErrorMessage="1" sqref="D20:D22">
      <formula1>0</formula1>
      <formula2>1</formula2>
    </dataValidation>
    <dataValidation type="list" showInputMessage="1" showErrorMessage="1" sqref="E13:E14">
      <formula1>$Z$11:$Z$26</formula1>
    </dataValidation>
  </dataValidations>
  <printOptions/>
  <pageMargins left="0.75" right="0.75" top="1" bottom="1" header="0.5" footer="0.5"/>
  <pageSetup fitToHeight="1" fitToWidth="1" horizontalDpi="300" verticalDpi="300" orientation="landscape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7:Z30"/>
  <sheetViews>
    <sheetView zoomScalePageLayoutView="0" workbookViewId="0" topLeftCell="A5">
      <selection activeCell="E41" sqref="E41"/>
    </sheetView>
  </sheetViews>
  <sheetFormatPr defaultColWidth="9.140625" defaultRowHeight="12.75"/>
  <cols>
    <col min="1" max="2" width="9.7109375" style="1" customWidth="1"/>
    <col min="3" max="3" width="45.28125" style="1" customWidth="1"/>
    <col min="4" max="11" width="12.7109375" style="1" customWidth="1"/>
    <col min="12" max="16384" width="9.140625" style="1" customWidth="1"/>
  </cols>
  <sheetData>
    <row r="1" ht="12.75"/>
    <row r="2" ht="12.75"/>
    <row r="3" ht="12.75"/>
    <row r="4" s="14" customFormat="1" ht="12.75"/>
    <row r="5" s="15" customFormat="1" ht="12.75"/>
    <row r="6" ht="12.75"/>
    <row r="7" ht="15.75">
      <c r="B7" s="3" t="s">
        <v>567</v>
      </c>
    </row>
    <row r="8" ht="12.75"/>
    <row r="9" ht="12.75"/>
    <row r="10" spans="2:11" ht="12.75">
      <c r="B10" s="143" t="s">
        <v>571</v>
      </c>
      <c r="C10" s="143"/>
      <c r="D10" s="143"/>
      <c r="E10" s="143"/>
      <c r="F10" s="143"/>
      <c r="G10" s="143"/>
      <c r="H10" s="143"/>
      <c r="I10" s="143"/>
      <c r="J10" s="143"/>
      <c r="K10" s="143"/>
    </row>
    <row r="11" spans="2:26" ht="12.75">
      <c r="B11" s="16" t="s">
        <v>23</v>
      </c>
      <c r="C11" s="21" t="s">
        <v>23</v>
      </c>
      <c r="D11" s="24" t="s">
        <v>24</v>
      </c>
      <c r="E11" s="28" t="s">
        <v>46</v>
      </c>
      <c r="F11" s="144" t="s">
        <v>593</v>
      </c>
      <c r="G11" s="145"/>
      <c r="H11" s="146"/>
      <c r="I11" s="144" t="s">
        <v>42</v>
      </c>
      <c r="J11" s="145"/>
      <c r="K11" s="146"/>
      <c r="Y11" s="42" t="s">
        <v>25</v>
      </c>
      <c r="Z11" s="42" t="s">
        <v>102</v>
      </c>
    </row>
    <row r="12" spans="2:26" ht="12.75">
      <c r="B12" s="18" t="s">
        <v>0</v>
      </c>
      <c r="C12" s="22" t="s">
        <v>1</v>
      </c>
      <c r="D12" s="23" t="s">
        <v>23</v>
      </c>
      <c r="E12" s="29" t="s">
        <v>37</v>
      </c>
      <c r="F12" s="20" t="s">
        <v>2</v>
      </c>
      <c r="G12" s="20" t="s">
        <v>3</v>
      </c>
      <c r="H12" s="20" t="s">
        <v>4</v>
      </c>
      <c r="I12" s="20" t="s">
        <v>2</v>
      </c>
      <c r="J12" s="20" t="s">
        <v>3</v>
      </c>
      <c r="K12" s="20" t="s">
        <v>4</v>
      </c>
      <c r="Y12" s="42" t="s">
        <v>26</v>
      </c>
      <c r="Z12" s="42" t="str">
        <f>CONCATENATE(Staff!B13," - ",Staff!C13)</f>
        <v>1 - Initial Sorting Staff</v>
      </c>
    </row>
    <row r="13" spans="2:26" ht="12.75">
      <c r="B13" s="19" t="s">
        <v>33</v>
      </c>
      <c r="C13" s="4" t="s">
        <v>616</v>
      </c>
      <c r="D13" s="25" t="s">
        <v>25</v>
      </c>
      <c r="E13" s="26" t="s">
        <v>585</v>
      </c>
      <c r="F13" s="26">
        <v>0.1</v>
      </c>
      <c r="G13" s="26">
        <v>0.25</v>
      </c>
      <c r="H13" s="26">
        <v>1</v>
      </c>
      <c r="I13" s="40">
        <v>0</v>
      </c>
      <c r="J13" s="40">
        <v>0</v>
      </c>
      <c r="K13" s="40">
        <v>0</v>
      </c>
      <c r="Y13" s="42"/>
      <c r="Z13" s="42" t="str">
        <f>CONCATENATE(Staff!B14," - ",Staff!C14)</f>
        <v>2 - Contamination Screening Staff</v>
      </c>
    </row>
    <row r="14" spans="2:26" ht="12.75">
      <c r="B14" s="19" t="s">
        <v>34</v>
      </c>
      <c r="C14" s="4" t="s">
        <v>617</v>
      </c>
      <c r="D14" s="25" t="s">
        <v>25</v>
      </c>
      <c r="E14" s="26" t="s">
        <v>585</v>
      </c>
      <c r="F14" s="26">
        <v>2</v>
      </c>
      <c r="G14" s="26">
        <v>3</v>
      </c>
      <c r="H14" s="26">
        <v>5</v>
      </c>
      <c r="I14" s="26">
        <v>0.1</v>
      </c>
      <c r="J14" s="26">
        <v>0.25</v>
      </c>
      <c r="K14" s="26">
        <v>1.5</v>
      </c>
      <c r="Y14" s="42"/>
      <c r="Z14" s="42" t="str">
        <f>CONCATENATE(Staff!B15," - ",Staff!C15)</f>
        <v>3 - Wash Staff</v>
      </c>
    </row>
    <row r="15" spans="25:26" ht="12.75">
      <c r="Y15" s="42"/>
      <c r="Z15" s="42" t="str">
        <f>CONCATENATE(Staff!B16," - ",Staff!C16)</f>
        <v>4 - Registration Staff</v>
      </c>
    </row>
    <row r="16" spans="25:26" ht="12.75">
      <c r="Y16" s="42"/>
      <c r="Z16" s="42" t="str">
        <f>CONCATENATE(Staff!B17," - ",Staff!C17)</f>
        <v>5 - Radiation Dose Assessment Staff</v>
      </c>
    </row>
    <row r="17" spans="2:26" ht="12.75">
      <c r="B17" s="143" t="s">
        <v>41</v>
      </c>
      <c r="C17" s="143"/>
      <c r="D17" s="143"/>
      <c r="E17" s="143"/>
      <c r="F17" s="32"/>
      <c r="G17" s="32"/>
      <c r="H17" s="32"/>
      <c r="Y17" s="42"/>
      <c r="Z17" s="42" t="str">
        <f>CONCATENATE(Staff!B18," - ",Staff!C18)</f>
        <v>6 - Discharge Staff</v>
      </c>
    </row>
    <row r="18" spans="2:26" ht="12.75">
      <c r="B18" s="16" t="s">
        <v>23</v>
      </c>
      <c r="C18" s="16" t="s">
        <v>40</v>
      </c>
      <c r="D18" s="37" t="s">
        <v>420</v>
      </c>
      <c r="E18" s="24" t="s">
        <v>43</v>
      </c>
      <c r="Y18" s="42"/>
      <c r="Z18" s="42" t="str">
        <f>CONCATENATE(Staff!B19," - ",Staff!C19)</f>
        <v>7 - Not Used</v>
      </c>
    </row>
    <row r="19" spans="2:26" ht="12.75">
      <c r="B19" s="18" t="s">
        <v>0</v>
      </c>
      <c r="C19" s="18" t="s">
        <v>51</v>
      </c>
      <c r="D19" s="30" t="s">
        <v>28</v>
      </c>
      <c r="E19" s="30" t="s">
        <v>28</v>
      </c>
      <c r="Y19" s="42"/>
      <c r="Z19" s="42" t="str">
        <f>CONCATENATE(Staff!B20," - ",Staff!C20)</f>
        <v>8 - Not Used</v>
      </c>
    </row>
    <row r="20" spans="2:26" ht="12.75">
      <c r="B20" s="19" t="s">
        <v>33</v>
      </c>
      <c r="C20" s="4" t="s">
        <v>618</v>
      </c>
      <c r="D20" s="31">
        <v>0.05</v>
      </c>
      <c r="E20" s="33">
        <v>0</v>
      </c>
      <c r="Y20" s="42"/>
      <c r="Z20" s="42" t="str">
        <f>CONCATENATE(Staff!B21," - ",Staff!C21)</f>
        <v>9 - Not Used</v>
      </c>
    </row>
    <row r="21" spans="2:26" ht="12.75">
      <c r="B21" s="19" t="s">
        <v>34</v>
      </c>
      <c r="C21" s="5" t="s">
        <v>619</v>
      </c>
      <c r="D21" s="31">
        <v>0.05</v>
      </c>
      <c r="E21" s="31">
        <v>0.01</v>
      </c>
      <c r="Y21" s="42"/>
      <c r="Z21" s="42" t="str">
        <f>CONCATENATE(Staff!B22," - ",Staff!C22)</f>
        <v>10 - Not Used</v>
      </c>
    </row>
    <row r="22" spans="25:26" ht="12.75">
      <c r="Y22" s="42"/>
      <c r="Z22" s="42" t="str">
        <f>CONCATENATE(Staff!B23," - ",Staff!C23)</f>
        <v>11 - Not Used</v>
      </c>
    </row>
    <row r="23" spans="25:26" ht="12.75">
      <c r="Y23" s="42"/>
      <c r="Z23" s="42" t="str">
        <f>CONCATENATE(Staff!B24," - ",Staff!C24)</f>
        <v>12 - Not Used</v>
      </c>
    </row>
    <row r="24" spans="2:26" ht="12.75">
      <c r="B24" s="149" t="s">
        <v>60</v>
      </c>
      <c r="C24" s="149"/>
      <c r="D24" s="149"/>
      <c r="E24" s="149"/>
      <c r="F24" s="149"/>
      <c r="Y24" s="42"/>
      <c r="Z24" s="42" t="str">
        <f>CONCATENATE(Staff!B25," - ",Staff!C25)</f>
        <v>13 - Not Used</v>
      </c>
    </row>
    <row r="25" spans="2:26" ht="12.75">
      <c r="B25" s="16"/>
      <c r="C25" s="16"/>
      <c r="D25" s="144" t="s">
        <v>592</v>
      </c>
      <c r="E25" s="145"/>
      <c r="F25" s="146"/>
      <c r="Y25" s="42"/>
      <c r="Z25" s="42" t="str">
        <f>CONCATENATE(Staff!B26," - ",Staff!C26)</f>
        <v>14 - Not Used</v>
      </c>
    </row>
    <row r="26" spans="2:26" ht="12.75">
      <c r="B26" s="35" t="s">
        <v>23</v>
      </c>
      <c r="C26" s="35" t="s">
        <v>44</v>
      </c>
      <c r="D26" s="37" t="s">
        <v>421</v>
      </c>
      <c r="E26" s="24" t="s">
        <v>422</v>
      </c>
      <c r="F26" s="24" t="s">
        <v>45</v>
      </c>
      <c r="Y26" s="42"/>
      <c r="Z26" s="42" t="str">
        <f>CONCATENATE(Staff!B27," - ",Staff!C27)</f>
        <v>15 - Not Used</v>
      </c>
    </row>
    <row r="27" spans="2:6" ht="12.75">
      <c r="B27" s="18" t="s">
        <v>0</v>
      </c>
      <c r="C27" s="18" t="s">
        <v>1</v>
      </c>
      <c r="D27" s="63" t="s">
        <v>43</v>
      </c>
      <c r="E27" s="23" t="s">
        <v>43</v>
      </c>
      <c r="F27" s="23"/>
    </row>
    <row r="28" spans="2:6" ht="12.75">
      <c r="B28" s="72" t="s">
        <v>33</v>
      </c>
      <c r="C28" s="4" t="s">
        <v>595</v>
      </c>
      <c r="D28" s="73">
        <v>0</v>
      </c>
      <c r="E28" s="27">
        <v>0</v>
      </c>
      <c r="F28" s="27">
        <v>0</v>
      </c>
    </row>
    <row r="29" spans="2:6" ht="12.75">
      <c r="B29" s="147" t="s">
        <v>34</v>
      </c>
      <c r="C29" s="4" t="s">
        <v>596</v>
      </c>
      <c r="D29" s="73">
        <v>0</v>
      </c>
      <c r="E29" s="73">
        <v>0</v>
      </c>
      <c r="F29" s="73">
        <v>0</v>
      </c>
    </row>
    <row r="30" spans="2:6" ht="12.75">
      <c r="B30" s="148"/>
      <c r="C30" s="5" t="s">
        <v>578</v>
      </c>
      <c r="D30" s="73">
        <v>0</v>
      </c>
      <c r="E30" s="73">
        <v>0</v>
      </c>
      <c r="F30" s="73">
        <v>0</v>
      </c>
    </row>
  </sheetData>
  <sheetProtection/>
  <mergeCells count="7">
    <mergeCell ref="B10:K10"/>
    <mergeCell ref="B17:E17"/>
    <mergeCell ref="D25:F25"/>
    <mergeCell ref="B29:B30"/>
    <mergeCell ref="B24:F24"/>
    <mergeCell ref="F11:H11"/>
    <mergeCell ref="I11:K11"/>
  </mergeCells>
  <conditionalFormatting sqref="E13:K14">
    <cfRule type="expression" priority="1" dxfId="2" stopIfTrue="1">
      <formula>$D13="No"</formula>
    </cfRule>
  </conditionalFormatting>
  <dataValidations count="6">
    <dataValidation showInputMessage="1" showErrorMessage="1" errorTitle="Invalid Entry" error="Process Number cannot be modified." sqref="B13:B14 B20:B21 B28:B29"/>
    <dataValidation type="list" showInputMessage="1" showErrorMessage="1" sqref="D13:D14">
      <formula1>$Y$11:$Y$12</formula1>
    </dataValidation>
    <dataValidation type="decimal" operator="equal" showInputMessage="1" showErrorMessage="1" sqref="E20 I13:K13">
      <formula1>0</formula1>
    </dataValidation>
    <dataValidation type="whole" operator="equal" showInputMessage="1" showErrorMessage="1" sqref="E28:F28">
      <formula1>0</formula1>
    </dataValidation>
    <dataValidation type="list" showInputMessage="1" showErrorMessage="1" sqref="E13:E14">
      <formula1>$Z$11:$Z$26</formula1>
    </dataValidation>
    <dataValidation type="decimal" showInputMessage="1" showErrorMessage="1" sqref="D20:D21 E21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7:Z55"/>
  <sheetViews>
    <sheetView tabSelected="1" zoomScalePageLayoutView="0" workbookViewId="0" topLeftCell="B1">
      <selection activeCell="H40" sqref="H40"/>
    </sheetView>
  </sheetViews>
  <sheetFormatPr defaultColWidth="9.140625" defaultRowHeight="12.75"/>
  <cols>
    <col min="1" max="2" width="9.7109375" style="1" customWidth="1"/>
    <col min="3" max="3" width="47.421875" style="1" customWidth="1"/>
    <col min="4" max="4" width="12.7109375" style="1" customWidth="1"/>
    <col min="5" max="5" width="21.8515625" style="1" customWidth="1"/>
    <col min="6" max="11" width="12.7109375" style="1" customWidth="1"/>
    <col min="12" max="16384" width="9.140625" style="1" customWidth="1"/>
  </cols>
  <sheetData>
    <row r="1" ht="12.75"/>
    <row r="2" ht="12.75"/>
    <row r="3" ht="12.75"/>
    <row r="4" s="14" customFormat="1" ht="12.75"/>
    <row r="5" s="15" customFormat="1" ht="12.75"/>
    <row r="6" ht="12.75"/>
    <row r="7" ht="15.75">
      <c r="B7" s="3" t="s">
        <v>569</v>
      </c>
    </row>
    <row r="8" ht="12.75"/>
    <row r="9" ht="12.75"/>
    <row r="10" spans="2:11" ht="12.75">
      <c r="B10" s="143" t="s">
        <v>573</v>
      </c>
      <c r="C10" s="143"/>
      <c r="D10" s="143"/>
      <c r="E10" s="143"/>
      <c r="F10" s="143"/>
      <c r="G10" s="143"/>
      <c r="H10" s="143"/>
      <c r="I10" s="143"/>
      <c r="J10" s="143"/>
      <c r="K10" s="143"/>
    </row>
    <row r="11" spans="2:26" ht="12.75">
      <c r="B11" s="16" t="s">
        <v>23</v>
      </c>
      <c r="C11" s="21" t="s">
        <v>23</v>
      </c>
      <c r="D11" s="24" t="s">
        <v>24</v>
      </c>
      <c r="E11" s="28" t="s">
        <v>46</v>
      </c>
      <c r="F11" s="144" t="s">
        <v>593</v>
      </c>
      <c r="G11" s="145"/>
      <c r="H11" s="146"/>
      <c r="I11" s="144" t="s">
        <v>42</v>
      </c>
      <c r="J11" s="145"/>
      <c r="K11" s="146"/>
      <c r="Y11" s="42" t="s">
        <v>25</v>
      </c>
      <c r="Z11" s="42" t="s">
        <v>102</v>
      </c>
    </row>
    <row r="12" spans="2:26" ht="12.75">
      <c r="B12" s="18" t="s">
        <v>0</v>
      </c>
      <c r="C12" s="22" t="s">
        <v>1</v>
      </c>
      <c r="D12" s="23" t="s">
        <v>23</v>
      </c>
      <c r="E12" s="29" t="s">
        <v>37</v>
      </c>
      <c r="F12" s="20" t="s">
        <v>2</v>
      </c>
      <c r="G12" s="20" t="s">
        <v>3</v>
      </c>
      <c r="H12" s="20" t="s">
        <v>4</v>
      </c>
      <c r="I12" s="20" t="s">
        <v>2</v>
      </c>
      <c r="J12" s="20" t="s">
        <v>3</v>
      </c>
      <c r="K12" s="20" t="s">
        <v>4</v>
      </c>
      <c r="Y12" s="42" t="s">
        <v>26</v>
      </c>
      <c r="Z12" s="42" t="str">
        <f>CONCATENATE(Staff!B13," - ",Staff!C13)</f>
        <v>1 - Initial Sorting Staff</v>
      </c>
    </row>
    <row r="13" spans="2:26" ht="12.75">
      <c r="B13" s="19" t="s">
        <v>19</v>
      </c>
      <c r="C13" s="4" t="s">
        <v>577</v>
      </c>
      <c r="D13" s="60" t="s">
        <v>25</v>
      </c>
      <c r="E13" s="26" t="s">
        <v>586</v>
      </c>
      <c r="F13" s="26">
        <v>0.25</v>
      </c>
      <c r="G13" s="26">
        <v>0.5</v>
      </c>
      <c r="H13" s="26">
        <v>2</v>
      </c>
      <c r="I13" s="27">
        <v>0</v>
      </c>
      <c r="J13" s="27">
        <v>0</v>
      </c>
      <c r="K13" s="27">
        <v>0</v>
      </c>
      <c r="Y13" s="42"/>
      <c r="Z13" s="42" t="str">
        <f>CONCATENATE(Staff!B14," - ",Staff!C14)</f>
        <v>2 - Contamination Screening Staff</v>
      </c>
    </row>
    <row r="14" spans="2:26" ht="12.75">
      <c r="B14" s="19" t="s">
        <v>35</v>
      </c>
      <c r="C14" s="4" t="s">
        <v>620</v>
      </c>
      <c r="D14" s="25" t="s">
        <v>25</v>
      </c>
      <c r="E14" s="26" t="s">
        <v>585</v>
      </c>
      <c r="F14" s="26">
        <v>0.1</v>
      </c>
      <c r="G14" s="26">
        <v>0.25</v>
      </c>
      <c r="H14" s="26">
        <v>1</v>
      </c>
      <c r="I14" s="40">
        <v>0</v>
      </c>
      <c r="J14" s="40">
        <v>0</v>
      </c>
      <c r="K14" s="40">
        <v>0</v>
      </c>
      <c r="Y14" s="42"/>
      <c r="Z14" s="42" t="str">
        <f>CONCATENATE(Staff!B15," - ",Staff!C15)</f>
        <v>3 - Wash Staff</v>
      </c>
    </row>
    <row r="15" spans="2:26" ht="12.75">
      <c r="B15" s="19" t="s">
        <v>49</v>
      </c>
      <c r="C15" s="4" t="s">
        <v>621</v>
      </c>
      <c r="D15" s="25" t="s">
        <v>25</v>
      </c>
      <c r="E15" s="26" t="s">
        <v>585</v>
      </c>
      <c r="F15" s="26">
        <v>0.1</v>
      </c>
      <c r="G15" s="26">
        <v>0.25</v>
      </c>
      <c r="H15" s="26">
        <v>1</v>
      </c>
      <c r="I15" s="40">
        <v>0</v>
      </c>
      <c r="J15" s="40">
        <v>0</v>
      </c>
      <c r="K15" s="40">
        <v>0</v>
      </c>
      <c r="Y15" s="42"/>
      <c r="Z15" s="42" t="str">
        <f>CONCATENATE(Staff!B16," - ",Staff!C16)</f>
        <v>4 - Registration Staff</v>
      </c>
    </row>
    <row r="16" spans="2:26" ht="12.75">
      <c r="B16" s="19" t="s">
        <v>54</v>
      </c>
      <c r="C16" s="4" t="s">
        <v>617</v>
      </c>
      <c r="D16" s="25" t="s">
        <v>25</v>
      </c>
      <c r="E16" s="26" t="s">
        <v>585</v>
      </c>
      <c r="F16" s="26">
        <v>2</v>
      </c>
      <c r="G16" s="26">
        <v>3</v>
      </c>
      <c r="H16" s="26">
        <v>5</v>
      </c>
      <c r="I16" s="26">
        <v>0.25</v>
      </c>
      <c r="J16" s="26">
        <v>0.5</v>
      </c>
      <c r="K16" s="26">
        <v>2</v>
      </c>
      <c r="Y16" s="42"/>
      <c r="Z16" s="42" t="str">
        <f>CONCATENATE(Staff!B17," - ",Staff!C17)</f>
        <v>5 - Radiation Dose Assessment Staff</v>
      </c>
    </row>
    <row r="17" spans="2:26" ht="12.75">
      <c r="B17" s="12"/>
      <c r="C17" s="57"/>
      <c r="D17" s="58"/>
      <c r="E17" s="59"/>
      <c r="F17" s="59"/>
      <c r="G17" s="59"/>
      <c r="H17" s="59"/>
      <c r="Y17" s="42"/>
      <c r="Z17" s="42" t="str">
        <f>CONCATENATE(Staff!B18," - ",Staff!C18)</f>
        <v>6 - Discharge Staff</v>
      </c>
    </row>
    <row r="18" spans="2:26" ht="12.75">
      <c r="B18" s="12"/>
      <c r="C18" s="57"/>
      <c r="D18" s="58"/>
      <c r="E18" s="59"/>
      <c r="F18" s="59"/>
      <c r="G18" s="59"/>
      <c r="H18" s="59"/>
      <c r="Y18" s="42"/>
      <c r="Z18" s="42" t="str">
        <f>CONCATENATE(Staff!B19," - ",Staff!C19)</f>
        <v>7 - Not Used</v>
      </c>
    </row>
    <row r="19" spans="2:26" ht="12.75">
      <c r="B19" s="143" t="s">
        <v>574</v>
      </c>
      <c r="C19" s="143"/>
      <c r="D19" s="143"/>
      <c r="E19" s="143"/>
      <c r="F19" s="143"/>
      <c r="G19" s="143"/>
      <c r="H19" s="143"/>
      <c r="I19" s="143"/>
      <c r="J19" s="143"/>
      <c r="K19" s="143"/>
      <c r="Y19" s="42"/>
      <c r="Z19" s="42" t="str">
        <f>CONCATENATE(Staff!B20," - ",Staff!C20)</f>
        <v>8 - Not Used</v>
      </c>
    </row>
    <row r="20" spans="2:26" ht="12.75">
      <c r="B20" s="16" t="s">
        <v>23</v>
      </c>
      <c r="C20" s="21" t="s">
        <v>23</v>
      </c>
      <c r="D20" s="24" t="s">
        <v>24</v>
      </c>
      <c r="E20" s="28" t="s">
        <v>46</v>
      </c>
      <c r="F20" s="144" t="s">
        <v>374</v>
      </c>
      <c r="G20" s="145"/>
      <c r="H20" s="146"/>
      <c r="I20" s="144" t="s">
        <v>375</v>
      </c>
      <c r="J20" s="145"/>
      <c r="K20" s="146"/>
      <c r="Y20" s="42"/>
      <c r="Z20" s="42" t="str">
        <f>CONCATENATE(Staff!B21," - ",Staff!C21)</f>
        <v>9 - Not Used</v>
      </c>
    </row>
    <row r="21" spans="2:26" ht="12.75">
      <c r="B21" s="18" t="s">
        <v>0</v>
      </c>
      <c r="C21" s="22" t="s">
        <v>1</v>
      </c>
      <c r="D21" s="23" t="s">
        <v>23</v>
      </c>
      <c r="E21" s="29" t="s">
        <v>37</v>
      </c>
      <c r="F21" s="20" t="s">
        <v>2</v>
      </c>
      <c r="G21" s="20" t="s">
        <v>3</v>
      </c>
      <c r="H21" s="20" t="s">
        <v>4</v>
      </c>
      <c r="I21" s="20" t="s">
        <v>2</v>
      </c>
      <c r="J21" s="20" t="s">
        <v>3</v>
      </c>
      <c r="K21" s="20" t="s">
        <v>4</v>
      </c>
      <c r="Y21" s="42"/>
      <c r="Z21" s="42" t="str">
        <f>CONCATENATE(Staff!B22," - ",Staff!C22)</f>
        <v>10 - Not Used</v>
      </c>
    </row>
    <row r="22" spans="2:26" ht="12.75">
      <c r="B22" s="19" t="s">
        <v>20</v>
      </c>
      <c r="C22" s="4" t="s">
        <v>449</v>
      </c>
      <c r="D22" s="60" t="s">
        <v>25</v>
      </c>
      <c r="E22" s="40" t="s">
        <v>102</v>
      </c>
      <c r="F22" s="26">
        <v>0.25</v>
      </c>
      <c r="G22" s="26">
        <v>0.5</v>
      </c>
      <c r="H22" s="26">
        <v>2</v>
      </c>
      <c r="I22" s="26">
        <v>0.25</v>
      </c>
      <c r="J22" s="26">
        <v>0.5</v>
      </c>
      <c r="K22" s="26">
        <v>2</v>
      </c>
      <c r="Y22" s="42"/>
      <c r="Z22" s="42" t="str">
        <f>CONCATENATE(Staff!B23," - ",Staff!C23)</f>
        <v>11 - Not Used</v>
      </c>
    </row>
    <row r="23" spans="2:26" ht="12.75">
      <c r="B23" s="19" t="s">
        <v>36</v>
      </c>
      <c r="C23" s="4" t="s">
        <v>52</v>
      </c>
      <c r="D23" s="34" t="s">
        <v>25</v>
      </c>
      <c r="E23" s="40" t="s">
        <v>102</v>
      </c>
      <c r="F23" s="26">
        <v>1</v>
      </c>
      <c r="G23" s="26">
        <v>2</v>
      </c>
      <c r="H23" s="26">
        <v>3</v>
      </c>
      <c r="I23" s="26">
        <v>1</v>
      </c>
      <c r="J23" s="26">
        <v>2</v>
      </c>
      <c r="K23" s="26">
        <v>3</v>
      </c>
      <c r="Y23" s="42"/>
      <c r="Z23" s="42" t="str">
        <f>CONCATENATE(Staff!B24," - ",Staff!C24)</f>
        <v>12 - Not Used</v>
      </c>
    </row>
    <row r="24" spans="2:26" ht="12.75">
      <c r="B24" s="19" t="s">
        <v>48</v>
      </c>
      <c r="C24" s="4" t="s">
        <v>53</v>
      </c>
      <c r="D24" s="34" t="s">
        <v>25</v>
      </c>
      <c r="E24" s="40" t="s">
        <v>102</v>
      </c>
      <c r="F24" s="26">
        <v>3</v>
      </c>
      <c r="G24" s="26">
        <v>7</v>
      </c>
      <c r="H24" s="26">
        <v>8</v>
      </c>
      <c r="I24" s="26">
        <v>3</v>
      </c>
      <c r="J24" s="26">
        <v>7</v>
      </c>
      <c r="K24" s="26">
        <v>8</v>
      </c>
      <c r="Y24" s="42"/>
      <c r="Z24" s="42" t="str">
        <f>CONCATENATE(Staff!B25," - ",Staff!C25)</f>
        <v>13 - Not Used</v>
      </c>
    </row>
    <row r="25" spans="2:26" ht="12.75">
      <c r="B25" s="19" t="s">
        <v>50</v>
      </c>
      <c r="C25" s="4" t="s">
        <v>55</v>
      </c>
      <c r="D25" s="34" t="s">
        <v>25</v>
      </c>
      <c r="E25" s="40" t="s">
        <v>102</v>
      </c>
      <c r="F25" s="26">
        <v>3</v>
      </c>
      <c r="G25" s="26">
        <v>7</v>
      </c>
      <c r="H25" s="26">
        <v>8</v>
      </c>
      <c r="I25" s="26">
        <v>3</v>
      </c>
      <c r="J25" s="26">
        <v>7</v>
      </c>
      <c r="K25" s="26">
        <v>8</v>
      </c>
      <c r="Y25" s="42"/>
      <c r="Z25" s="42" t="str">
        <f>CONCATENATE(Staff!B26," - ",Staff!C26)</f>
        <v>14 - Not Used</v>
      </c>
    </row>
    <row r="26" spans="25:26" ht="12.75">
      <c r="Y26" s="42"/>
      <c r="Z26" s="42" t="str">
        <f>CONCATENATE(Staff!B27," - ",Staff!C27)</f>
        <v>15 - Not Used</v>
      </c>
    </row>
    <row r="27" ht="12.75"/>
    <row r="28" spans="2:8" ht="12.75">
      <c r="B28" s="153" t="s">
        <v>47</v>
      </c>
      <c r="C28" s="154"/>
      <c r="D28" s="154"/>
      <c r="E28" s="155"/>
      <c r="F28" s="32"/>
      <c r="G28" s="32"/>
      <c r="H28" s="32"/>
    </row>
    <row r="29" spans="2:5" ht="12.75">
      <c r="B29" s="35" t="s">
        <v>23</v>
      </c>
      <c r="C29" s="35" t="s">
        <v>40</v>
      </c>
      <c r="D29" s="36" t="s">
        <v>56</v>
      </c>
      <c r="E29" s="36" t="s">
        <v>57</v>
      </c>
    </row>
    <row r="30" spans="2:5" ht="12.75">
      <c r="B30" s="18" t="s">
        <v>0</v>
      </c>
      <c r="C30" s="18" t="s">
        <v>51</v>
      </c>
      <c r="D30" s="30" t="s">
        <v>28</v>
      </c>
      <c r="E30" s="30" t="s">
        <v>28</v>
      </c>
    </row>
    <row r="31" spans="2:5" ht="12.75">
      <c r="B31" s="19" t="s">
        <v>19</v>
      </c>
      <c r="C31" s="4" t="s">
        <v>548</v>
      </c>
      <c r="D31" s="31">
        <v>0.5</v>
      </c>
      <c r="E31" s="33">
        <v>1</v>
      </c>
    </row>
    <row r="32" spans="2:5" ht="12.75">
      <c r="B32" s="19" t="s">
        <v>35</v>
      </c>
      <c r="C32" s="5" t="s">
        <v>549</v>
      </c>
      <c r="D32" s="31">
        <v>0.05</v>
      </c>
      <c r="E32" s="33">
        <v>1</v>
      </c>
    </row>
    <row r="33" spans="2:5" ht="12.75">
      <c r="B33" s="19" t="s">
        <v>49</v>
      </c>
      <c r="C33" s="5" t="s">
        <v>550</v>
      </c>
      <c r="D33" s="31">
        <v>0.05</v>
      </c>
      <c r="E33" s="31">
        <v>0.8</v>
      </c>
    </row>
    <row r="34" spans="2:5" ht="12.75">
      <c r="B34" s="19" t="s">
        <v>54</v>
      </c>
      <c r="C34" s="5" t="s">
        <v>551</v>
      </c>
      <c r="D34" s="31">
        <v>0.05</v>
      </c>
      <c r="E34" s="31">
        <v>0.6</v>
      </c>
    </row>
    <row r="35" ht="12.75"/>
    <row r="36" ht="12.75"/>
    <row r="37" spans="2:5" ht="12.75">
      <c r="B37" s="143" t="s">
        <v>61</v>
      </c>
      <c r="C37" s="143"/>
      <c r="D37" s="143"/>
      <c r="E37" s="32"/>
    </row>
    <row r="38" spans="2:4" ht="12.75">
      <c r="B38" s="16" t="s">
        <v>23</v>
      </c>
      <c r="C38" s="16" t="s">
        <v>44</v>
      </c>
      <c r="D38" s="24" t="s">
        <v>62</v>
      </c>
    </row>
    <row r="39" spans="2:4" ht="12.75">
      <c r="B39" s="18" t="s">
        <v>0</v>
      </c>
      <c r="C39" s="18" t="s">
        <v>1</v>
      </c>
      <c r="D39" s="30" t="s">
        <v>63</v>
      </c>
    </row>
    <row r="40" spans="2:4" ht="12.75">
      <c r="B40" s="19" t="s">
        <v>20</v>
      </c>
      <c r="C40" s="4" t="s">
        <v>448</v>
      </c>
      <c r="D40" s="73">
        <v>0</v>
      </c>
    </row>
    <row r="41" spans="2:4" ht="12.75">
      <c r="B41" s="19" t="s">
        <v>20</v>
      </c>
      <c r="C41" s="4" t="s">
        <v>447</v>
      </c>
      <c r="D41" s="73">
        <v>0</v>
      </c>
    </row>
    <row r="42" spans="2:4" ht="12.75">
      <c r="B42" s="19" t="s">
        <v>36</v>
      </c>
      <c r="C42" s="5" t="s">
        <v>122</v>
      </c>
      <c r="D42" s="73">
        <v>0</v>
      </c>
    </row>
    <row r="43" spans="2:4" ht="12.75">
      <c r="B43" s="19" t="s">
        <v>36</v>
      </c>
      <c r="C43" s="4" t="s">
        <v>123</v>
      </c>
      <c r="D43" s="73">
        <v>0</v>
      </c>
    </row>
    <row r="44" spans="2:4" ht="12.75">
      <c r="B44" s="19" t="s">
        <v>48</v>
      </c>
      <c r="C44" s="5" t="s">
        <v>58</v>
      </c>
      <c r="D44" s="73">
        <v>0</v>
      </c>
    </row>
    <row r="45" spans="2:4" ht="12.75">
      <c r="B45" s="19" t="s">
        <v>48</v>
      </c>
      <c r="C45" s="5" t="s">
        <v>59</v>
      </c>
      <c r="D45" s="73">
        <v>0</v>
      </c>
    </row>
    <row r="46" ht="12.75"/>
    <row r="47" ht="12.75"/>
    <row r="48" spans="2:9" ht="12.75">
      <c r="B48" s="153" t="s">
        <v>64</v>
      </c>
      <c r="C48" s="154"/>
      <c r="D48" s="154"/>
      <c r="E48" s="154"/>
      <c r="F48" s="155"/>
      <c r="G48" s="32"/>
      <c r="H48" s="32"/>
      <c r="I48" s="32"/>
    </row>
    <row r="49" spans="2:9" ht="12.75">
      <c r="B49" s="35" t="s">
        <v>23</v>
      </c>
      <c r="C49" s="35" t="s">
        <v>44</v>
      </c>
      <c r="D49" s="150" t="s">
        <v>592</v>
      </c>
      <c r="E49" s="151"/>
      <c r="F49" s="152"/>
      <c r="H49" s="54"/>
      <c r="I49" s="55"/>
    </row>
    <row r="50" spans="2:9" ht="12.75">
      <c r="B50" s="18" t="s">
        <v>0</v>
      </c>
      <c r="C50" s="18" t="s">
        <v>1</v>
      </c>
      <c r="D50" s="53" t="s">
        <v>352</v>
      </c>
      <c r="E50" s="53" t="s">
        <v>353</v>
      </c>
      <c r="F50" s="53" t="s">
        <v>45</v>
      </c>
      <c r="H50" s="56"/>
      <c r="I50" s="56"/>
    </row>
    <row r="51" spans="2:9" ht="12.75">
      <c r="B51" s="19" t="s">
        <v>19</v>
      </c>
      <c r="C51" s="4" t="s">
        <v>594</v>
      </c>
      <c r="D51" s="73">
        <v>0</v>
      </c>
      <c r="E51" s="73">
        <v>0</v>
      </c>
      <c r="F51" s="73">
        <v>0</v>
      </c>
      <c r="H51" s="47"/>
      <c r="I51" s="47"/>
    </row>
    <row r="52" spans="2:9" ht="12.75">
      <c r="B52" s="19" t="s">
        <v>451</v>
      </c>
      <c r="C52" s="4" t="s">
        <v>595</v>
      </c>
      <c r="D52" s="73">
        <v>0</v>
      </c>
      <c r="E52" s="73">
        <v>0</v>
      </c>
      <c r="F52" s="73">
        <v>0</v>
      </c>
      <c r="H52" s="47"/>
      <c r="I52" s="47"/>
    </row>
    <row r="53" spans="2:6" ht="12.75">
      <c r="B53" s="74" t="s">
        <v>54</v>
      </c>
      <c r="C53" s="4" t="s">
        <v>596</v>
      </c>
      <c r="D53" s="73">
        <v>0</v>
      </c>
      <c r="E53" s="73">
        <v>0</v>
      </c>
      <c r="F53" s="73">
        <v>0</v>
      </c>
    </row>
    <row r="54" spans="2:6" ht="12.75">
      <c r="B54" s="74" t="s">
        <v>54</v>
      </c>
      <c r="C54" s="5" t="s">
        <v>578</v>
      </c>
      <c r="D54" s="73">
        <v>0</v>
      </c>
      <c r="E54" s="73">
        <v>0</v>
      </c>
      <c r="F54" s="73">
        <v>0</v>
      </c>
    </row>
    <row r="55" spans="2:6" ht="12.75">
      <c r="B55" s="74" t="s">
        <v>65</v>
      </c>
      <c r="C55" s="5" t="s">
        <v>597</v>
      </c>
      <c r="D55" s="5">
        <v>0</v>
      </c>
      <c r="E55" s="5">
        <v>0</v>
      </c>
      <c r="F55" s="5">
        <v>0</v>
      </c>
    </row>
  </sheetData>
  <sheetProtection/>
  <mergeCells count="10">
    <mergeCell ref="D49:F49"/>
    <mergeCell ref="B48:F48"/>
    <mergeCell ref="B28:E28"/>
    <mergeCell ref="B37:D37"/>
    <mergeCell ref="B10:K10"/>
    <mergeCell ref="F11:H11"/>
    <mergeCell ref="I11:K11"/>
    <mergeCell ref="I20:K20"/>
    <mergeCell ref="F20:H20"/>
    <mergeCell ref="B19:K19"/>
  </mergeCells>
  <conditionalFormatting sqref="E22:K25 E13:H13 E17:H18 E14:K16">
    <cfRule type="expression" priority="1" dxfId="2" stopIfTrue="1">
      <formula>$D13="No"</formula>
    </cfRule>
  </conditionalFormatting>
  <dataValidations count="7">
    <dataValidation showInputMessage="1" showErrorMessage="1" errorTitle="Invalid Entry" error="Process Number cannot be modified." sqref="B31:B34 B51:B55 B40:B45 B22:B25 B13:B18"/>
    <dataValidation type="decimal" operator="equal" showInputMessage="1" showErrorMessage="1" sqref="E31:E32">
      <formula1>1</formula1>
    </dataValidation>
    <dataValidation type="decimal" showInputMessage="1" showErrorMessage="1" sqref="D31:D34 E33:E34">
      <formula1>0</formula1>
      <formula2>1</formula2>
    </dataValidation>
    <dataValidation type="list" showInputMessage="1" showErrorMessage="1" sqref="D17:D18">
      <formula1>#REF!</formula1>
    </dataValidation>
    <dataValidation type="list" showDropDown="1" showInputMessage="1" showErrorMessage="1" sqref="E17:E18 E22:E25">
      <formula1>#REF!</formula1>
    </dataValidation>
    <dataValidation type="list" showInputMessage="1" showErrorMessage="1" sqref="E13:E16">
      <formula1>$Z$11:$Z$26</formula1>
    </dataValidation>
    <dataValidation type="list" showInputMessage="1" showErrorMessage="1" sqref="D22:D25 D13:D16">
      <formula1>$Y$11:$Y$12</formula1>
    </dataValidation>
  </dataValidations>
  <printOptions/>
  <pageMargins left="0.75" right="0.75" top="1" bottom="1" header="0.5" footer="0.5"/>
  <pageSetup fitToHeight="1" fitToWidth="1" horizontalDpi="300" verticalDpi="300" orientation="landscape" scale="6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7:Z32"/>
  <sheetViews>
    <sheetView zoomScalePageLayoutView="0" workbookViewId="0" topLeftCell="A5">
      <selection activeCell="F32" sqref="F32"/>
    </sheetView>
  </sheetViews>
  <sheetFormatPr defaultColWidth="9.140625" defaultRowHeight="12.75"/>
  <cols>
    <col min="1" max="2" width="9.7109375" style="1" customWidth="1"/>
    <col min="3" max="3" width="42.7109375" style="1" customWidth="1"/>
    <col min="4" max="4" width="13.7109375" style="1" customWidth="1"/>
    <col min="5" max="5" width="19.7109375" style="1" customWidth="1"/>
    <col min="6" max="6" width="14.7109375" style="1" customWidth="1"/>
    <col min="7" max="14" width="12.00390625" style="1" customWidth="1"/>
    <col min="15" max="16384" width="9.140625" style="1" customWidth="1"/>
  </cols>
  <sheetData>
    <row r="4" s="14" customFormat="1" ht="12.75"/>
    <row r="5" s="15" customFormat="1" ht="12.75"/>
    <row r="7" ht="15.75">
      <c r="B7" s="3" t="s">
        <v>568</v>
      </c>
    </row>
    <row r="10" spans="2:14" ht="12.75">
      <c r="B10" s="143" t="s">
        <v>598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2:26" ht="12.75">
      <c r="B11" s="16" t="s">
        <v>23</v>
      </c>
      <c r="C11" s="21" t="s">
        <v>23</v>
      </c>
      <c r="D11" s="24" t="s">
        <v>24</v>
      </c>
      <c r="E11" s="28" t="s">
        <v>46</v>
      </c>
      <c r="F11" s="144" t="s">
        <v>78</v>
      </c>
      <c r="G11" s="145"/>
      <c r="H11" s="146"/>
      <c r="I11" s="144" t="s">
        <v>79</v>
      </c>
      <c r="J11" s="145"/>
      <c r="K11" s="146"/>
      <c r="L11" s="144" t="s">
        <v>77</v>
      </c>
      <c r="M11" s="145"/>
      <c r="N11" s="146"/>
      <c r="Y11" s="42" t="s">
        <v>25</v>
      </c>
      <c r="Z11" s="42" t="s">
        <v>102</v>
      </c>
    </row>
    <row r="12" spans="2:26" ht="12.75">
      <c r="B12" s="18" t="s">
        <v>0</v>
      </c>
      <c r="C12" s="22" t="s">
        <v>1</v>
      </c>
      <c r="D12" s="23" t="s">
        <v>23</v>
      </c>
      <c r="E12" s="29" t="s">
        <v>37</v>
      </c>
      <c r="F12" s="20" t="s">
        <v>2</v>
      </c>
      <c r="G12" s="20" t="s">
        <v>3</v>
      </c>
      <c r="H12" s="20" t="s">
        <v>4</v>
      </c>
      <c r="I12" s="20" t="s">
        <v>2</v>
      </c>
      <c r="J12" s="20" t="s">
        <v>3</v>
      </c>
      <c r="K12" s="20" t="s">
        <v>4</v>
      </c>
      <c r="L12" s="20" t="s">
        <v>2</v>
      </c>
      <c r="M12" s="20" t="s">
        <v>3</v>
      </c>
      <c r="N12" s="20" t="s">
        <v>4</v>
      </c>
      <c r="Y12" s="42" t="s">
        <v>26</v>
      </c>
      <c r="Z12" s="42" t="str">
        <f>CONCATENATE(Staff!B13," - ",Staff!C13)</f>
        <v>1 - Initial Sorting Staff</v>
      </c>
    </row>
    <row r="13" spans="2:26" ht="12.75">
      <c r="B13" s="19" t="s">
        <v>66</v>
      </c>
      <c r="C13" s="4" t="s">
        <v>30</v>
      </c>
      <c r="D13" s="25" t="s">
        <v>25</v>
      </c>
      <c r="E13" s="26" t="s">
        <v>587</v>
      </c>
      <c r="F13" s="68">
        <v>2</v>
      </c>
      <c r="G13" s="68">
        <v>5</v>
      </c>
      <c r="H13" s="68">
        <v>8</v>
      </c>
      <c r="I13" s="26">
        <v>2</v>
      </c>
      <c r="J13" s="26">
        <v>5</v>
      </c>
      <c r="K13" s="26">
        <v>8</v>
      </c>
      <c r="L13" s="68">
        <v>2</v>
      </c>
      <c r="M13" s="68">
        <v>5</v>
      </c>
      <c r="N13" s="68">
        <v>8</v>
      </c>
      <c r="Y13" s="42"/>
      <c r="Z13" s="42" t="str">
        <f>CONCATENATE(Staff!B14," - ",Staff!C14)</f>
        <v>2 - Contamination Screening Staff</v>
      </c>
    </row>
    <row r="14" spans="2:26" ht="12.75">
      <c r="B14" s="19" t="s">
        <v>21</v>
      </c>
      <c r="C14" s="4" t="s">
        <v>72</v>
      </c>
      <c r="D14" s="25" t="s">
        <v>25</v>
      </c>
      <c r="E14" s="26" t="s">
        <v>588</v>
      </c>
      <c r="F14" s="68">
        <v>3</v>
      </c>
      <c r="G14" s="68">
        <v>5</v>
      </c>
      <c r="H14" s="68">
        <v>7</v>
      </c>
      <c r="I14" s="26">
        <v>3</v>
      </c>
      <c r="J14" s="26">
        <v>5</v>
      </c>
      <c r="K14" s="26">
        <v>7</v>
      </c>
      <c r="L14" s="68">
        <v>3</v>
      </c>
      <c r="M14" s="68">
        <v>5</v>
      </c>
      <c r="N14" s="68">
        <v>7</v>
      </c>
      <c r="Y14" s="42"/>
      <c r="Z14" s="42" t="str">
        <f>CONCATENATE(Staff!B15," - ",Staff!C15)</f>
        <v>3 - Wash Staff</v>
      </c>
    </row>
    <row r="15" spans="2:26" ht="12.75">
      <c r="B15" s="19" t="s">
        <v>22</v>
      </c>
      <c r="C15" s="4" t="s">
        <v>73</v>
      </c>
      <c r="D15" s="25" t="s">
        <v>25</v>
      </c>
      <c r="E15" s="26" t="s">
        <v>588</v>
      </c>
      <c r="F15" s="68">
        <v>2</v>
      </c>
      <c r="G15" s="68">
        <v>4</v>
      </c>
      <c r="H15" s="68">
        <v>6</v>
      </c>
      <c r="I15" s="26">
        <v>2</v>
      </c>
      <c r="J15" s="26">
        <v>4</v>
      </c>
      <c r="K15" s="26">
        <v>6</v>
      </c>
      <c r="L15" s="68">
        <v>2</v>
      </c>
      <c r="M15" s="68">
        <v>4</v>
      </c>
      <c r="N15" s="68">
        <v>6</v>
      </c>
      <c r="Y15" s="42"/>
      <c r="Z15" s="42" t="str">
        <f>CONCATENATE(Staff!B16," - ",Staff!C16)</f>
        <v>4 - Registration Staff</v>
      </c>
    </row>
    <row r="16" spans="2:26" ht="12.75">
      <c r="B16" s="19" t="s">
        <v>67</v>
      </c>
      <c r="C16" s="4" t="s">
        <v>74</v>
      </c>
      <c r="D16" s="25" t="s">
        <v>25</v>
      </c>
      <c r="E16" s="26" t="s">
        <v>588</v>
      </c>
      <c r="F16" s="68">
        <v>2</v>
      </c>
      <c r="G16" s="68">
        <v>4</v>
      </c>
      <c r="H16" s="68">
        <v>6</v>
      </c>
      <c r="I16" s="26">
        <v>2</v>
      </c>
      <c r="J16" s="26">
        <v>4</v>
      </c>
      <c r="K16" s="26">
        <v>6</v>
      </c>
      <c r="L16" s="68">
        <v>2</v>
      </c>
      <c r="M16" s="68">
        <v>4</v>
      </c>
      <c r="N16" s="68">
        <v>6</v>
      </c>
      <c r="Y16" s="42"/>
      <c r="Z16" s="42" t="str">
        <f>CONCATENATE(Staff!B17," - ",Staff!C17)</f>
        <v>5 - Radiation Dose Assessment Staff</v>
      </c>
    </row>
    <row r="17" spans="2:26" ht="12.75">
      <c r="B17" s="19" t="s">
        <v>68</v>
      </c>
      <c r="C17" s="4" t="s">
        <v>75</v>
      </c>
      <c r="D17" s="25" t="s">
        <v>25</v>
      </c>
      <c r="E17" s="26" t="s">
        <v>588</v>
      </c>
      <c r="F17" s="68">
        <v>3</v>
      </c>
      <c r="G17" s="68">
        <v>5</v>
      </c>
      <c r="H17" s="68">
        <v>7</v>
      </c>
      <c r="I17" s="26">
        <v>3</v>
      </c>
      <c r="J17" s="26">
        <v>5</v>
      </c>
      <c r="K17" s="26">
        <v>7</v>
      </c>
      <c r="L17" s="68">
        <v>3</v>
      </c>
      <c r="M17" s="68">
        <v>5</v>
      </c>
      <c r="N17" s="68">
        <v>7</v>
      </c>
      <c r="Y17" s="42"/>
      <c r="Z17" s="42" t="str">
        <f>CONCATENATE(Staff!B18," - ",Staff!C18)</f>
        <v>6 - Discharge Staff</v>
      </c>
    </row>
    <row r="18" spans="2:26" ht="12.75">
      <c r="B18" s="19" t="s">
        <v>69</v>
      </c>
      <c r="C18" s="4" t="s">
        <v>76</v>
      </c>
      <c r="D18" s="25" t="s">
        <v>25</v>
      </c>
      <c r="E18" s="26" t="s">
        <v>590</v>
      </c>
      <c r="F18" s="68">
        <v>3</v>
      </c>
      <c r="G18" s="68">
        <v>5</v>
      </c>
      <c r="H18" s="68">
        <v>7</v>
      </c>
      <c r="I18" s="26">
        <v>3</v>
      </c>
      <c r="J18" s="26">
        <v>5</v>
      </c>
      <c r="K18" s="26">
        <v>7</v>
      </c>
      <c r="L18" s="68">
        <v>3</v>
      </c>
      <c r="M18" s="68">
        <v>5</v>
      </c>
      <c r="N18" s="68">
        <v>7</v>
      </c>
      <c r="Y18" s="42"/>
      <c r="Z18" s="42" t="str">
        <f>CONCATENATE(Staff!B19," - ",Staff!C19)</f>
        <v>7 - Not Used</v>
      </c>
    </row>
    <row r="19" spans="2:26" ht="12.75">
      <c r="B19" s="19" t="s">
        <v>70</v>
      </c>
      <c r="C19" s="4" t="s">
        <v>591</v>
      </c>
      <c r="D19" s="25" t="s">
        <v>25</v>
      </c>
      <c r="E19" s="26" t="s">
        <v>590</v>
      </c>
      <c r="F19" s="68">
        <v>3</v>
      </c>
      <c r="G19" s="68">
        <v>5</v>
      </c>
      <c r="H19" s="68">
        <v>7</v>
      </c>
      <c r="I19" s="26">
        <v>3</v>
      </c>
      <c r="J19" s="26">
        <v>5</v>
      </c>
      <c r="K19" s="26">
        <v>7</v>
      </c>
      <c r="L19" s="68">
        <v>3</v>
      </c>
      <c r="M19" s="68">
        <v>5</v>
      </c>
      <c r="N19" s="68">
        <v>7</v>
      </c>
      <c r="Y19" s="42"/>
      <c r="Z19" s="42" t="str">
        <f>CONCATENATE(Staff!B20," - ",Staff!C20)</f>
        <v>8 - Not Used</v>
      </c>
    </row>
    <row r="20" spans="25:26" ht="12.75">
      <c r="Y20" s="42"/>
      <c r="Z20" s="42" t="str">
        <f>CONCATENATE(Staff!B21," - ",Staff!C21)</f>
        <v>9 - Not Used</v>
      </c>
    </row>
    <row r="21" spans="25:26" ht="12.75">
      <c r="Y21" s="42"/>
      <c r="Z21" s="42" t="str">
        <f>CONCATENATE(Staff!B22," - ",Staff!C22)</f>
        <v>10 - Not Used</v>
      </c>
    </row>
    <row r="22" spans="2:26" ht="12.75">
      <c r="B22" s="153" t="s">
        <v>71</v>
      </c>
      <c r="C22" s="154"/>
      <c r="D22" s="154"/>
      <c r="E22" s="154"/>
      <c r="F22" s="155"/>
      <c r="G22" s="32"/>
      <c r="H22" s="32"/>
      <c r="Y22" s="42"/>
      <c r="Z22" s="42" t="str">
        <f>CONCATENATE(Staff!B23," - ",Staff!C23)</f>
        <v>11 - Not Used</v>
      </c>
    </row>
    <row r="23" spans="2:26" ht="12.75">
      <c r="B23" s="16" t="s">
        <v>23</v>
      </c>
      <c r="C23" s="16" t="s">
        <v>40</v>
      </c>
      <c r="D23" s="37" t="s">
        <v>80</v>
      </c>
      <c r="E23" s="37" t="s">
        <v>81</v>
      </c>
      <c r="F23" s="37" t="s">
        <v>82</v>
      </c>
      <c r="Y23" s="42"/>
      <c r="Z23" s="42" t="str">
        <f>CONCATENATE(Staff!B24," - ",Staff!C24)</f>
        <v>12 - Not Used</v>
      </c>
    </row>
    <row r="24" spans="2:26" ht="12.75">
      <c r="B24" s="18" t="s">
        <v>0</v>
      </c>
      <c r="C24" s="18" t="s">
        <v>51</v>
      </c>
      <c r="D24" s="38" t="s">
        <v>28</v>
      </c>
      <c r="E24" s="38" t="s">
        <v>28</v>
      </c>
      <c r="F24" s="38" t="s">
        <v>28</v>
      </c>
      <c r="Y24" s="42"/>
      <c r="Z24" s="42" t="str">
        <f>CONCATENATE(Staff!B25," - ",Staff!C25)</f>
        <v>13 - Not Used</v>
      </c>
    </row>
    <row r="25" spans="2:26" ht="12.75">
      <c r="B25" s="19" t="s">
        <v>66</v>
      </c>
      <c r="C25" s="4" t="s">
        <v>552</v>
      </c>
      <c r="D25" s="31">
        <v>0.001</v>
      </c>
      <c r="E25" s="31">
        <v>0.2</v>
      </c>
      <c r="F25" s="69">
        <v>1</v>
      </c>
      <c r="Y25" s="42"/>
      <c r="Z25" s="42" t="str">
        <f>CONCATENATE(Staff!B26," - ",Staff!C26)</f>
        <v>14 - Not Used</v>
      </c>
    </row>
    <row r="26" spans="2:26" ht="12.75">
      <c r="B26" s="19" t="s">
        <v>70</v>
      </c>
      <c r="C26" s="5" t="s">
        <v>528</v>
      </c>
      <c r="D26" s="31">
        <v>0.5</v>
      </c>
      <c r="E26" s="31">
        <v>0.5</v>
      </c>
      <c r="F26" s="39">
        <v>0.5</v>
      </c>
      <c r="Y26" s="42"/>
      <c r="Z26" s="42" t="str">
        <f>CONCATENATE(Staff!B27," - ",Staff!C27)</f>
        <v>15 - Not Used</v>
      </c>
    </row>
    <row r="29" spans="2:6" ht="12.75">
      <c r="B29" s="143" t="s">
        <v>443</v>
      </c>
      <c r="C29" s="143"/>
      <c r="D29" s="143"/>
      <c r="E29" s="32"/>
      <c r="F29" s="32"/>
    </row>
    <row r="30" spans="2:4" ht="12.75">
      <c r="B30" s="35" t="s">
        <v>23</v>
      </c>
      <c r="C30" s="35" t="s">
        <v>444</v>
      </c>
      <c r="D30" s="36" t="s">
        <v>442</v>
      </c>
    </row>
    <row r="31" spans="2:4" ht="12.75">
      <c r="B31" s="18" t="s">
        <v>0</v>
      </c>
      <c r="C31" s="18" t="s">
        <v>51</v>
      </c>
      <c r="D31" s="30" t="s">
        <v>5</v>
      </c>
    </row>
    <row r="32" spans="2:4" ht="12.75">
      <c r="B32" s="19" t="s">
        <v>66</v>
      </c>
      <c r="C32" s="5" t="s">
        <v>440</v>
      </c>
      <c r="D32" s="73">
        <v>1</v>
      </c>
    </row>
  </sheetData>
  <sheetProtection/>
  <mergeCells count="6">
    <mergeCell ref="B29:D29"/>
    <mergeCell ref="L11:N11"/>
    <mergeCell ref="B10:N10"/>
    <mergeCell ref="B22:F22"/>
    <mergeCell ref="F11:H11"/>
    <mergeCell ref="I11:K11"/>
  </mergeCells>
  <conditionalFormatting sqref="E13:N19">
    <cfRule type="expression" priority="1" dxfId="2" stopIfTrue="1">
      <formula>$D13="No"</formula>
    </cfRule>
  </conditionalFormatting>
  <dataValidations count="5">
    <dataValidation showInputMessage="1" showErrorMessage="1" errorTitle="Invalid Entry" error="Process Number cannot be modified." sqref="B25:B26 B13:B19 B32"/>
    <dataValidation type="list" showInputMessage="1" showErrorMessage="1" sqref="D13:D19">
      <formula1>$Y$11:$Y$12</formula1>
    </dataValidation>
    <dataValidation type="decimal" operator="equal" allowBlank="1" showInputMessage="1" showErrorMessage="1" sqref="F25">
      <formula1>1</formula1>
    </dataValidation>
    <dataValidation type="list" showInputMessage="1" showErrorMessage="1" sqref="E13:E19">
      <formula1>$Z$11:$Z$26</formula1>
    </dataValidation>
    <dataValidation type="decimal" showInputMessage="1" showErrorMessage="1" sqref="D25:E26 F26">
      <formula1>0</formula1>
      <formula2>1</formula2>
    </dataValidation>
  </dataValidations>
  <printOptions/>
  <pageMargins left="0.75" right="0.75" top="1" bottom="1" header="0.5" footer="0.5"/>
  <pageSetup fitToHeight="1" fitToWidth="1" horizontalDpi="300" verticalDpi="3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48"/>
  <sheetViews>
    <sheetView zoomScalePageLayoutView="0" workbookViewId="0" topLeftCell="A2">
      <selection activeCell="J19" sqref="J19"/>
    </sheetView>
  </sheetViews>
  <sheetFormatPr defaultColWidth="9.140625" defaultRowHeight="12.75"/>
  <cols>
    <col min="1" max="2" width="9.7109375" style="1" customWidth="1"/>
    <col min="3" max="3" width="39.7109375" style="1" customWidth="1"/>
    <col min="4" max="7" width="12.7109375" style="1" customWidth="1"/>
    <col min="8" max="16384" width="9.140625" style="1" customWidth="1"/>
  </cols>
  <sheetData>
    <row r="1" ht="12.75">
      <c r="A1"/>
    </row>
    <row r="4" s="14" customFormat="1" ht="12.75"/>
    <row r="5" s="15" customFormat="1" ht="12.75"/>
    <row r="7" ht="15.75">
      <c r="B7" s="3" t="s">
        <v>324</v>
      </c>
    </row>
    <row r="10" spans="3:26" ht="12.75">
      <c r="C10" s="153" t="s">
        <v>234</v>
      </c>
      <c r="D10" s="154"/>
      <c r="E10" s="154"/>
      <c r="F10" s="154"/>
      <c r="G10" s="155"/>
      <c r="Z10" s="42" t="str">
        <f>System!D16</f>
        <v>No</v>
      </c>
    </row>
    <row r="11" spans="2:7" ht="12.75">
      <c r="B11" s="11"/>
      <c r="C11" s="16" t="s">
        <v>15</v>
      </c>
      <c r="D11" s="156" t="s">
        <v>233</v>
      </c>
      <c r="E11" s="156"/>
      <c r="F11" s="156"/>
      <c r="G11" s="156"/>
    </row>
    <row r="12" spans="2:7" ht="12.75">
      <c r="B12" s="11"/>
      <c r="C12" s="18" t="s">
        <v>1</v>
      </c>
      <c r="D12" s="17" t="s">
        <v>12</v>
      </c>
      <c r="E12" s="17" t="s">
        <v>13</v>
      </c>
      <c r="F12" s="17" t="s">
        <v>2</v>
      </c>
      <c r="G12" s="17" t="s">
        <v>4</v>
      </c>
    </row>
    <row r="13" spans="2:7" ht="12.75">
      <c r="B13" s="12"/>
      <c r="C13" s="48" t="s">
        <v>553</v>
      </c>
      <c r="D13" s="70">
        <f>Outputs!C11</f>
        <v>0</v>
      </c>
      <c r="E13" s="70">
        <f>Outputs!D11</f>
        <v>0</v>
      </c>
      <c r="F13" s="70">
        <f>Outputs!E11</f>
        <v>0</v>
      </c>
      <c r="G13" s="70">
        <f>Outputs!F11</f>
        <v>0</v>
      </c>
    </row>
    <row r="14" spans="2:7" ht="12.75">
      <c r="B14" s="12"/>
      <c r="C14" s="4" t="s">
        <v>555</v>
      </c>
      <c r="D14" s="71">
        <f>Outputs!C12</f>
        <v>0</v>
      </c>
      <c r="E14" s="71">
        <f>Outputs!D12</f>
        <v>0</v>
      </c>
      <c r="F14" s="71">
        <f>Outputs!E12</f>
        <v>0</v>
      </c>
      <c r="G14" s="71">
        <f>Outputs!F12</f>
        <v>0</v>
      </c>
    </row>
    <row r="15" spans="2:7" ht="12.75">
      <c r="B15" s="12"/>
      <c r="C15" s="4" t="s">
        <v>556</v>
      </c>
      <c r="D15" s="71">
        <f>Outputs!C13</f>
        <v>0</v>
      </c>
      <c r="E15" s="71">
        <f>Outputs!D13</f>
        <v>0</v>
      </c>
      <c r="F15" s="71">
        <f>Outputs!E13</f>
        <v>0</v>
      </c>
      <c r="G15" s="71">
        <f>Outputs!F13</f>
        <v>0</v>
      </c>
    </row>
    <row r="16" spans="2:7" ht="12.75">
      <c r="B16" s="12"/>
      <c r="C16" s="4" t="s">
        <v>238</v>
      </c>
      <c r="D16" s="71">
        <f>Outputs!C14</f>
        <v>0</v>
      </c>
      <c r="E16" s="71">
        <f>Outputs!D14</f>
        <v>0</v>
      </c>
      <c r="F16" s="71">
        <f>Outputs!E14</f>
        <v>0</v>
      </c>
      <c r="G16" s="71">
        <f>Outputs!F14</f>
        <v>0</v>
      </c>
    </row>
    <row r="17" spans="2:7" ht="12.75">
      <c r="B17" s="12"/>
      <c r="C17" s="125" t="s">
        <v>610</v>
      </c>
      <c r="D17" s="71">
        <f>Outputs!C15</f>
        <v>0</v>
      </c>
      <c r="E17" s="71">
        <f>Outputs!D15</f>
        <v>0</v>
      </c>
      <c r="F17" s="71">
        <f>Outputs!E15</f>
        <v>0</v>
      </c>
      <c r="G17" s="71">
        <f>Outputs!F15</f>
        <v>0</v>
      </c>
    </row>
    <row r="18" spans="2:7" ht="12.75">
      <c r="B18" s="12"/>
      <c r="C18" s="16" t="s">
        <v>15</v>
      </c>
      <c r="D18" s="156" t="s">
        <v>235</v>
      </c>
      <c r="E18" s="156"/>
      <c r="F18" s="156"/>
      <c r="G18" s="156"/>
    </row>
    <row r="19" spans="2:7" ht="12.75">
      <c r="B19" s="12"/>
      <c r="C19" s="18" t="s">
        <v>1</v>
      </c>
      <c r="D19" s="17" t="s">
        <v>12</v>
      </c>
      <c r="E19" s="17" t="s">
        <v>13</v>
      </c>
      <c r="F19" s="17" t="s">
        <v>2</v>
      </c>
      <c r="G19" s="17" t="s">
        <v>4</v>
      </c>
    </row>
    <row r="20" spans="2:7" ht="12.75">
      <c r="B20" s="12"/>
      <c r="C20" s="4" t="s">
        <v>557</v>
      </c>
      <c r="D20" s="71">
        <f>Outputs!C16</f>
        <v>0</v>
      </c>
      <c r="E20" s="71">
        <f>Outputs!D16</f>
        <v>0</v>
      </c>
      <c r="F20" s="71">
        <f>Outputs!E16</f>
        <v>0</v>
      </c>
      <c r="G20" s="71">
        <f>Outputs!F16</f>
        <v>0</v>
      </c>
    </row>
    <row r="21" spans="2:7" ht="12.75">
      <c r="B21" s="12"/>
      <c r="C21" s="4" t="s">
        <v>558</v>
      </c>
      <c r="D21" s="71">
        <f>Outputs!C17</f>
        <v>0</v>
      </c>
      <c r="E21" s="71">
        <f>Outputs!D17</f>
        <v>0</v>
      </c>
      <c r="F21" s="71">
        <f>Outputs!E17</f>
        <v>0</v>
      </c>
      <c r="G21" s="71">
        <f>Outputs!F17</f>
        <v>0</v>
      </c>
    </row>
    <row r="22" spans="2:7" ht="12.75">
      <c r="B22" s="12"/>
      <c r="C22" s="16" t="s">
        <v>15</v>
      </c>
      <c r="D22" s="156" t="s">
        <v>540</v>
      </c>
      <c r="E22" s="156"/>
      <c r="F22" s="156"/>
      <c r="G22" s="156"/>
    </row>
    <row r="23" spans="2:7" ht="12.75">
      <c r="B23" s="12"/>
      <c r="C23" s="18" t="s">
        <v>1</v>
      </c>
      <c r="D23" s="17" t="s">
        <v>12</v>
      </c>
      <c r="E23" s="17" t="s">
        <v>13</v>
      </c>
      <c r="F23" s="17" t="s">
        <v>2</v>
      </c>
      <c r="G23" s="17" t="s">
        <v>4</v>
      </c>
    </row>
    <row r="24" spans="2:7" ht="12.75">
      <c r="B24" s="12"/>
      <c r="C24" s="4" t="s">
        <v>542</v>
      </c>
      <c r="D24" s="71">
        <f>Outputs!C18</f>
        <v>0</v>
      </c>
      <c r="E24" s="71">
        <f>Outputs!D18</f>
        <v>0</v>
      </c>
      <c r="F24" s="71">
        <f>Outputs!E18</f>
        <v>0</v>
      </c>
      <c r="G24" s="71">
        <f>Outputs!F18</f>
        <v>0</v>
      </c>
    </row>
    <row r="25" spans="2:7" ht="12.75">
      <c r="B25" s="12"/>
      <c r="C25" s="125" t="s">
        <v>607</v>
      </c>
      <c r="D25" s="71">
        <f>Outputs!C19</f>
        <v>0</v>
      </c>
      <c r="E25" s="71">
        <f>Outputs!D19</f>
        <v>0</v>
      </c>
      <c r="F25" s="71">
        <f>Outputs!E19</f>
        <v>0</v>
      </c>
      <c r="G25" s="71">
        <f>Outputs!F19</f>
        <v>0</v>
      </c>
    </row>
    <row r="26" spans="2:7" ht="12.75">
      <c r="B26" s="12"/>
      <c r="C26" s="125" t="s">
        <v>608</v>
      </c>
      <c r="D26" s="71">
        <f>Outputs!C20</f>
        <v>0</v>
      </c>
      <c r="E26" s="71">
        <f>Outputs!D20</f>
        <v>0</v>
      </c>
      <c r="F26" s="71">
        <f>Outputs!E20</f>
        <v>0</v>
      </c>
      <c r="G26" s="71">
        <f>Outputs!F20</f>
        <v>0</v>
      </c>
    </row>
    <row r="27" spans="2:7" ht="12.75">
      <c r="B27" s="12"/>
      <c r="C27" s="125" t="s">
        <v>609</v>
      </c>
      <c r="D27" s="71">
        <f>Outputs!C21</f>
        <v>0</v>
      </c>
      <c r="E27" s="71">
        <f>Outputs!D21</f>
        <v>0</v>
      </c>
      <c r="F27" s="71">
        <f>Outputs!E21</f>
        <v>0</v>
      </c>
      <c r="G27" s="71">
        <f>Outputs!F21</f>
        <v>0</v>
      </c>
    </row>
    <row r="28" spans="3:7" ht="6" customHeight="1">
      <c r="C28" s="157"/>
      <c r="D28" s="157"/>
      <c r="E28" s="157"/>
      <c r="F28" s="157"/>
      <c r="G28" s="157"/>
    </row>
    <row r="29" spans="3:7" ht="12.75">
      <c r="C29" s="153" t="s">
        <v>236</v>
      </c>
      <c r="D29" s="154"/>
      <c r="E29" s="154"/>
      <c r="F29" s="154"/>
      <c r="G29" s="155"/>
    </row>
    <row r="30" spans="3:7" ht="12.75">
      <c r="C30" s="16" t="s">
        <v>239</v>
      </c>
      <c r="D30" s="156" t="s">
        <v>240</v>
      </c>
      <c r="E30" s="156"/>
      <c r="F30" s="156"/>
      <c r="G30" s="156"/>
    </row>
    <row r="31" spans="3:7" ht="12.75">
      <c r="C31" s="18" t="s">
        <v>243</v>
      </c>
      <c r="D31" s="17" t="s">
        <v>12</v>
      </c>
      <c r="E31" s="17" t="s">
        <v>13</v>
      </c>
      <c r="F31" s="17" t="s">
        <v>2</v>
      </c>
      <c r="G31" s="17" t="s">
        <v>4</v>
      </c>
    </row>
    <row r="32" spans="3:7" ht="12.75">
      <c r="C32" s="4" t="s">
        <v>553</v>
      </c>
      <c r="D32" s="67">
        <f>Outputs!C22</f>
        <v>0</v>
      </c>
      <c r="E32" s="67">
        <f>Outputs!D22</f>
        <v>0</v>
      </c>
      <c r="F32" s="67">
        <f>Outputs!E22</f>
        <v>0</v>
      </c>
      <c r="G32" s="67">
        <f>Outputs!F22</f>
        <v>0</v>
      </c>
    </row>
    <row r="33" spans="3:7" ht="12.75">
      <c r="C33" s="4" t="s">
        <v>237</v>
      </c>
      <c r="D33" s="67">
        <f>Outputs!C23</f>
        <v>0</v>
      </c>
      <c r="E33" s="67">
        <f>Outputs!D23</f>
        <v>0</v>
      </c>
      <c r="F33" s="67">
        <f>Outputs!E23</f>
        <v>0</v>
      </c>
      <c r="G33" s="67">
        <f>Outputs!F23</f>
        <v>0</v>
      </c>
    </row>
    <row r="34" spans="3:7" ht="12.75">
      <c r="C34" s="4" t="s">
        <v>541</v>
      </c>
      <c r="D34" s="67">
        <f>Outputs!C24</f>
        <v>0</v>
      </c>
      <c r="E34" s="67">
        <f>Outputs!D24</f>
        <v>0</v>
      </c>
      <c r="F34" s="67">
        <f>Outputs!E24</f>
        <v>0</v>
      </c>
      <c r="G34" s="67">
        <f>Outputs!F24</f>
        <v>0</v>
      </c>
    </row>
    <row r="35" spans="3:7" ht="12.75">
      <c r="C35" s="4" t="s">
        <v>238</v>
      </c>
      <c r="D35" s="67">
        <f>Outputs!C25</f>
        <v>0</v>
      </c>
      <c r="E35" s="67">
        <f>Outputs!D25</f>
        <v>0</v>
      </c>
      <c r="F35" s="67">
        <f>Outputs!E25</f>
        <v>0</v>
      </c>
      <c r="G35" s="67">
        <f>Outputs!F25</f>
        <v>0</v>
      </c>
    </row>
    <row r="36" spans="3:7" ht="12.75">
      <c r="C36" s="4" t="s">
        <v>554</v>
      </c>
      <c r="D36" s="67">
        <f>Outputs!C26</f>
        <v>0</v>
      </c>
      <c r="E36" s="67">
        <f>Outputs!D26</f>
        <v>0</v>
      </c>
      <c r="F36" s="67">
        <f>Outputs!E26</f>
        <v>0</v>
      </c>
      <c r="G36" s="67">
        <f>Outputs!F26</f>
        <v>0</v>
      </c>
    </row>
    <row r="37" spans="3:7" ht="12.75">
      <c r="C37" s="16" t="s">
        <v>245</v>
      </c>
      <c r="D37" s="156" t="s">
        <v>244</v>
      </c>
      <c r="E37" s="156"/>
      <c r="F37" s="156"/>
      <c r="G37" s="156"/>
    </row>
    <row r="38" spans="3:7" ht="12.75">
      <c r="C38" s="18" t="s">
        <v>243</v>
      </c>
      <c r="D38" s="17" t="s">
        <v>12</v>
      </c>
      <c r="E38" s="17" t="s">
        <v>13</v>
      </c>
      <c r="F38" s="17" t="s">
        <v>2</v>
      </c>
      <c r="G38" s="17" t="s">
        <v>4</v>
      </c>
    </row>
    <row r="39" spans="3:7" ht="12.75">
      <c r="C39" s="4" t="s">
        <v>542</v>
      </c>
      <c r="D39" s="67">
        <f>Outputs!C27</f>
        <v>0</v>
      </c>
      <c r="E39" s="67">
        <f>Outputs!D27</f>
        <v>0</v>
      </c>
      <c r="F39" s="67">
        <f>Outputs!E27</f>
        <v>0</v>
      </c>
      <c r="G39" s="67">
        <f>Outputs!F27</f>
        <v>0</v>
      </c>
    </row>
    <row r="40" spans="3:7" ht="12.75">
      <c r="C40" s="125" t="s">
        <v>607</v>
      </c>
      <c r="D40" s="67">
        <f>Outputs!C28</f>
        <v>0</v>
      </c>
      <c r="E40" s="67">
        <f>Outputs!D28</f>
        <v>0</v>
      </c>
      <c r="F40" s="67">
        <f>Outputs!E28</f>
        <v>0</v>
      </c>
      <c r="G40" s="67">
        <f>Outputs!F28</f>
        <v>0</v>
      </c>
    </row>
    <row r="41" spans="3:7" ht="12.75">
      <c r="C41" s="125" t="s">
        <v>608</v>
      </c>
      <c r="D41" s="67">
        <f>Outputs!C29</f>
        <v>0</v>
      </c>
      <c r="E41" s="67">
        <f>Outputs!D29</f>
        <v>0</v>
      </c>
      <c r="F41" s="67">
        <f>Outputs!E29</f>
        <v>0</v>
      </c>
      <c r="G41" s="67">
        <f>Outputs!F29</f>
        <v>0</v>
      </c>
    </row>
    <row r="42" spans="3:7" ht="12.75">
      <c r="C42" s="125" t="s">
        <v>609</v>
      </c>
      <c r="D42" s="67">
        <f>Outputs!C30</f>
        <v>0</v>
      </c>
      <c r="E42" s="67">
        <f>Outputs!D30</f>
        <v>0</v>
      </c>
      <c r="F42" s="67">
        <f>Outputs!E30</f>
        <v>0</v>
      </c>
      <c r="G42" s="67">
        <f>Outputs!F30</f>
        <v>0</v>
      </c>
    </row>
    <row r="43" spans="3:7" ht="6" customHeight="1">
      <c r="C43" s="157"/>
      <c r="D43" s="157"/>
      <c r="E43" s="157"/>
      <c r="F43" s="157"/>
      <c r="G43" s="157"/>
    </row>
    <row r="44" spans="3:7" ht="12.75">
      <c r="C44" s="153" t="s">
        <v>526</v>
      </c>
      <c r="D44" s="154"/>
      <c r="E44" s="154"/>
      <c r="F44" s="154"/>
      <c r="G44" s="155"/>
    </row>
    <row r="45" spans="3:7" ht="12.75">
      <c r="C45" s="16" t="s">
        <v>532</v>
      </c>
      <c r="D45" s="156" t="s">
        <v>527</v>
      </c>
      <c r="E45" s="156"/>
      <c r="F45" s="156"/>
      <c r="G45" s="156"/>
    </row>
    <row r="46" spans="3:7" ht="12.75">
      <c r="C46" s="18" t="s">
        <v>243</v>
      </c>
      <c r="D46" s="17" t="s">
        <v>12</v>
      </c>
      <c r="E46" s="17" t="s">
        <v>13</v>
      </c>
      <c r="F46" s="17" t="s">
        <v>2</v>
      </c>
      <c r="G46" s="17" t="s">
        <v>4</v>
      </c>
    </row>
    <row r="47" spans="3:7" ht="12.75">
      <c r="C47" s="4" t="s">
        <v>531</v>
      </c>
      <c r="D47" s="67">
        <f>Outputs!C151/60</f>
        <v>13</v>
      </c>
      <c r="E47" s="67">
        <f>Outputs!D151/60</f>
        <v>0</v>
      </c>
      <c r="F47" s="67">
        <f>Outputs!E151/60</f>
        <v>13</v>
      </c>
      <c r="G47" s="67">
        <f>Outputs!F151/60</f>
        <v>13</v>
      </c>
    </row>
    <row r="48" spans="3:7" ht="6" customHeight="1">
      <c r="C48" s="157"/>
      <c r="D48" s="157"/>
      <c r="E48" s="157"/>
      <c r="F48" s="157"/>
      <c r="G48" s="157"/>
    </row>
  </sheetData>
  <sheetProtection/>
  <mergeCells count="12">
    <mergeCell ref="D37:G37"/>
    <mergeCell ref="D30:G30"/>
    <mergeCell ref="C44:G44"/>
    <mergeCell ref="D45:G45"/>
    <mergeCell ref="C48:G48"/>
    <mergeCell ref="D11:G11"/>
    <mergeCell ref="C10:G10"/>
    <mergeCell ref="C28:G28"/>
    <mergeCell ref="C29:G29"/>
    <mergeCell ref="C43:G43"/>
    <mergeCell ref="D18:G18"/>
    <mergeCell ref="D22:G22"/>
  </mergeCells>
  <conditionalFormatting sqref="C44:G48">
    <cfRule type="expression" priority="1" dxfId="47" stopIfTrue="1">
      <formula>IF($Z$10="Yes",0,1)</formula>
    </cfRule>
  </conditionalFormatting>
  <dataValidations count="1">
    <dataValidation showInputMessage="1" showErrorMessage="1" errorTitle="Invalid Entry" error="Process Number cannot be modified." sqref="B13:B27"/>
  </dataValidations>
  <printOptions/>
  <pageMargins left="0.75" right="0.75" top="1" bottom="1" header="0.5" footer="0.5"/>
  <pageSetup fitToHeight="1" fitToWidth="1" horizontalDpi="300" verticalDpi="300" orientation="landscape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77"/>
  <sheetViews>
    <sheetView zoomScalePageLayoutView="0" workbookViewId="0" topLeftCell="A38">
      <selection activeCell="B67" sqref="B67:N67"/>
    </sheetView>
  </sheetViews>
  <sheetFormatPr defaultColWidth="9.140625" defaultRowHeight="12.75"/>
  <cols>
    <col min="1" max="2" width="9.7109375" style="1" customWidth="1"/>
    <col min="3" max="3" width="40.140625" style="1" customWidth="1"/>
    <col min="4" max="4" width="24.7109375" style="1" customWidth="1"/>
    <col min="5" max="5" width="15.7109375" style="1" customWidth="1"/>
    <col min="6" max="14" width="9.7109375" style="1" customWidth="1"/>
    <col min="15" max="16384" width="9.140625" style="1" customWidth="1"/>
  </cols>
  <sheetData>
    <row r="1" ht="12.75">
      <c r="A1"/>
    </row>
    <row r="4" s="14" customFormat="1" ht="12.75"/>
    <row r="5" s="15" customFormat="1" ht="12.75"/>
    <row r="7" ht="15.75">
      <c r="B7" s="3" t="s">
        <v>450</v>
      </c>
    </row>
    <row r="9" ht="13.5" thickBot="1"/>
    <row r="10" spans="2:14" ht="13.5" thickBot="1">
      <c r="B10" s="189" t="s">
        <v>543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2:26" ht="12.75">
      <c r="B11" s="106" t="s">
        <v>23</v>
      </c>
      <c r="C11" s="83" t="s">
        <v>23</v>
      </c>
      <c r="D11" s="83" t="s">
        <v>83</v>
      </c>
      <c r="E11" s="83" t="s">
        <v>83</v>
      </c>
      <c r="F11" s="83" t="s">
        <v>0</v>
      </c>
      <c r="G11" s="179" t="s">
        <v>16</v>
      </c>
      <c r="H11" s="179"/>
      <c r="I11" s="179"/>
      <c r="J11" s="179"/>
      <c r="K11" s="179" t="s">
        <v>325</v>
      </c>
      <c r="L11" s="179"/>
      <c r="M11" s="179"/>
      <c r="N11" s="180"/>
      <c r="Z11" s="42">
        <f>Inputs!E10</f>
        <v>1</v>
      </c>
    </row>
    <row r="12" spans="2:26" ht="13.5" thickBot="1">
      <c r="B12" s="106" t="s">
        <v>0</v>
      </c>
      <c r="C12" s="83" t="s">
        <v>1</v>
      </c>
      <c r="D12" s="83" t="s">
        <v>1</v>
      </c>
      <c r="E12" s="83" t="s">
        <v>37</v>
      </c>
      <c r="F12" s="83" t="s">
        <v>63</v>
      </c>
      <c r="G12" s="24" t="s">
        <v>12</v>
      </c>
      <c r="H12" s="24" t="s">
        <v>13</v>
      </c>
      <c r="I12" s="24" t="s">
        <v>2</v>
      </c>
      <c r="J12" s="24" t="s">
        <v>4</v>
      </c>
      <c r="K12" s="24" t="s">
        <v>12</v>
      </c>
      <c r="L12" s="24" t="s">
        <v>13</v>
      </c>
      <c r="M12" s="24" t="s">
        <v>2</v>
      </c>
      <c r="N12" s="107" t="s">
        <v>4</v>
      </c>
      <c r="Z12" s="42">
        <f>Inputs!E11</f>
        <v>1</v>
      </c>
    </row>
    <row r="13" spans="2:26" ht="12.75">
      <c r="B13" s="113" t="s">
        <v>31</v>
      </c>
      <c r="C13" s="114" t="str">
        <f>'1 Initial Sorting'!C13</f>
        <v>Greet &amp; Sort Individuals</v>
      </c>
      <c r="D13" s="114" t="str">
        <f>Inputs!AA10</f>
        <v>Initial Sorting Staff</v>
      </c>
      <c r="E13" s="114" t="str">
        <f>Inputs!AB10</f>
        <v>General Staff</v>
      </c>
      <c r="F13" s="115">
        <f>Inputs!AN10</f>
        <v>0</v>
      </c>
      <c r="G13" s="108">
        <f>Inputs!AO10</f>
        <v>0</v>
      </c>
      <c r="H13" s="108">
        <f>Inputs!AP10</f>
        <v>0</v>
      </c>
      <c r="I13" s="108">
        <f>Inputs!AQ10</f>
        <v>0</v>
      </c>
      <c r="J13" s="108">
        <f>Inputs!AR10</f>
        <v>0</v>
      </c>
      <c r="K13" s="88">
        <f>Outputs!C60</f>
        <v>0</v>
      </c>
      <c r="L13" s="88">
        <f>Outputs!D60</f>
        <v>0</v>
      </c>
      <c r="M13" s="88">
        <f>Outputs!E60</f>
        <v>0</v>
      </c>
      <c r="N13" s="89">
        <f>Outputs!F60</f>
        <v>0</v>
      </c>
      <c r="Z13" s="42">
        <f>Inputs!E14</f>
        <v>1</v>
      </c>
    </row>
    <row r="14" spans="2:26" ht="13.5" thickBot="1">
      <c r="B14" s="116" t="s">
        <v>32</v>
      </c>
      <c r="C14" s="92" t="str">
        <f>'1 Initial Sorting'!C14</f>
        <v>Additional Radiation Screening/Sorting</v>
      </c>
      <c r="D14" s="92" t="str">
        <f>Inputs!AA11</f>
        <v>Contamination Screening Staff</v>
      </c>
      <c r="E14" s="92" t="str">
        <f>Inputs!AB11</f>
        <v>Radiation Staff</v>
      </c>
      <c r="F14" s="93">
        <f>Inputs!AN11</f>
        <v>0</v>
      </c>
      <c r="G14" s="117">
        <f>Inputs!AO11</f>
        <v>0</v>
      </c>
      <c r="H14" s="117">
        <f>Inputs!AP11</f>
        <v>0</v>
      </c>
      <c r="I14" s="117">
        <f>Inputs!AQ11</f>
        <v>0</v>
      </c>
      <c r="J14" s="117">
        <f>Inputs!AR11</f>
        <v>0</v>
      </c>
      <c r="K14" s="97">
        <f>Outputs!C61</f>
        <v>0</v>
      </c>
      <c r="L14" s="97">
        <f>Outputs!D61</f>
        <v>0</v>
      </c>
      <c r="M14" s="97">
        <f>Outputs!E61</f>
        <v>0</v>
      </c>
      <c r="N14" s="98">
        <f>Outputs!F61</f>
        <v>0</v>
      </c>
      <c r="Z14" s="42">
        <f>Inputs!E15</f>
        <v>1</v>
      </c>
    </row>
    <row r="15" spans="2:26" ht="6" customHeight="1" thickBot="1"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/>
      <c r="Z15" s="42">
        <f>Inputs!E18</f>
        <v>1</v>
      </c>
    </row>
    <row r="16" spans="2:26" ht="12.7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Z16" s="42">
        <f>Inputs!E19</f>
        <v>1</v>
      </c>
    </row>
    <row r="17" spans="2:26" ht="13.5" thickBo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Z17" s="42">
        <f>Inputs!E20</f>
        <v>1</v>
      </c>
    </row>
    <row r="18" spans="2:26" ht="13.5" thickBot="1">
      <c r="B18" s="176" t="s">
        <v>614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Z18" s="42">
        <f>Inputs!E21</f>
        <v>1</v>
      </c>
    </row>
    <row r="19" spans="2:26" ht="12.75">
      <c r="B19" s="106" t="s">
        <v>23</v>
      </c>
      <c r="C19" s="83" t="s">
        <v>23</v>
      </c>
      <c r="D19" s="83" t="s">
        <v>83</v>
      </c>
      <c r="E19" s="83" t="s">
        <v>83</v>
      </c>
      <c r="F19" s="83" t="s">
        <v>0</v>
      </c>
      <c r="G19" s="179" t="s">
        <v>16</v>
      </c>
      <c r="H19" s="179"/>
      <c r="I19" s="179"/>
      <c r="J19" s="179"/>
      <c r="K19" s="179" t="s">
        <v>325</v>
      </c>
      <c r="L19" s="179"/>
      <c r="M19" s="179"/>
      <c r="N19" s="180"/>
      <c r="Z19" s="42">
        <f>Inputs!E22</f>
        <v>1</v>
      </c>
    </row>
    <row r="20" spans="2:26" ht="13.5" thickBot="1">
      <c r="B20" s="106" t="s">
        <v>0</v>
      </c>
      <c r="C20" s="83" t="s">
        <v>1</v>
      </c>
      <c r="D20" s="83" t="s">
        <v>1</v>
      </c>
      <c r="E20" s="83" t="s">
        <v>37</v>
      </c>
      <c r="F20" s="83" t="s">
        <v>63</v>
      </c>
      <c r="G20" s="24" t="s">
        <v>12</v>
      </c>
      <c r="H20" s="24" t="s">
        <v>13</v>
      </c>
      <c r="I20" s="24" t="s">
        <v>2</v>
      </c>
      <c r="J20" s="24" t="s">
        <v>4</v>
      </c>
      <c r="K20" s="24" t="s">
        <v>12</v>
      </c>
      <c r="L20" s="24" t="s">
        <v>13</v>
      </c>
      <c r="M20" s="24" t="s">
        <v>2</v>
      </c>
      <c r="N20" s="107" t="s">
        <v>4</v>
      </c>
      <c r="Z20" s="42">
        <f>Inputs!E23</f>
        <v>1</v>
      </c>
    </row>
    <row r="21" spans="2:26" ht="12.75">
      <c r="B21" s="186" t="s">
        <v>33</v>
      </c>
      <c r="C21" s="160" t="str">
        <f>'2 Contamination Screening'!C13</f>
        <v>Partial-Body Contamiantion Screening</v>
      </c>
      <c r="D21" s="85" t="str">
        <f>Inputs!AA12</f>
        <v>Contamination Screening Staff</v>
      </c>
      <c r="E21" s="85" t="str">
        <f>Inputs!AB12</f>
        <v>Radiation Staff</v>
      </c>
      <c r="F21" s="86">
        <f>Inputs!AN12</f>
        <v>0</v>
      </c>
      <c r="G21" s="108">
        <f>Inputs!AO12</f>
        <v>0</v>
      </c>
      <c r="H21" s="108">
        <f>Inputs!AP12</f>
        <v>0</v>
      </c>
      <c r="I21" s="108">
        <f>Inputs!AQ12</f>
        <v>0</v>
      </c>
      <c r="J21" s="108">
        <f>Inputs!AR12</f>
        <v>0</v>
      </c>
      <c r="K21" s="88">
        <f>Outputs!C63</f>
        <v>0</v>
      </c>
      <c r="L21" s="88">
        <f>Outputs!D63</f>
        <v>0</v>
      </c>
      <c r="M21" s="88">
        <f>Outputs!E63</f>
        <v>0</v>
      </c>
      <c r="N21" s="89">
        <f>Outputs!F63</f>
        <v>0</v>
      </c>
      <c r="Z21" s="42">
        <f>Inputs!E24</f>
        <v>1</v>
      </c>
    </row>
    <row r="22" spans="2:26" ht="13.5" thickBot="1">
      <c r="B22" s="188"/>
      <c r="C22" s="161"/>
      <c r="D22" s="92" t="s">
        <v>427</v>
      </c>
      <c r="E22" s="92" t="s">
        <v>44</v>
      </c>
      <c r="F22" s="93">
        <f>'2 Contamination Screening'!D28</f>
        <v>0</v>
      </c>
      <c r="G22" s="109">
        <f>Outputs!C37</f>
        <v>0</v>
      </c>
      <c r="H22" s="109">
        <f>Outputs!D37</f>
        <v>0</v>
      </c>
      <c r="I22" s="109">
        <f>Outputs!E37</f>
        <v>0</v>
      </c>
      <c r="J22" s="109">
        <f>Outputs!F37</f>
        <v>0</v>
      </c>
      <c r="K22" s="110">
        <f>Outputs!C62</f>
        <v>0</v>
      </c>
      <c r="L22" s="110">
        <f>Outputs!D62</f>
        <v>0</v>
      </c>
      <c r="M22" s="110">
        <f>Outputs!E62</f>
        <v>0</v>
      </c>
      <c r="N22" s="111">
        <f>Outputs!F62</f>
        <v>0</v>
      </c>
      <c r="Z22" s="42">
        <f>Inputs!E25</f>
        <v>1</v>
      </c>
    </row>
    <row r="23" spans="2:26" ht="12.75">
      <c r="B23" s="186" t="s">
        <v>34</v>
      </c>
      <c r="C23" s="160" t="str">
        <f>'2 Contamination Screening'!C14</f>
        <v>Full-Body Contamination Screening</v>
      </c>
      <c r="D23" s="85" t="str">
        <f>Inputs!AA13</f>
        <v>Contamination Screening Staff</v>
      </c>
      <c r="E23" s="85" t="str">
        <f>Inputs!AB13</f>
        <v>Radiation Staff</v>
      </c>
      <c r="F23" s="86">
        <f>Inputs!AN13</f>
        <v>0</v>
      </c>
      <c r="G23" s="87">
        <f>Inputs!AO13</f>
        <v>0</v>
      </c>
      <c r="H23" s="87">
        <f>Inputs!AP13</f>
        <v>0</v>
      </c>
      <c r="I23" s="87">
        <f>Inputs!AQ13</f>
        <v>0</v>
      </c>
      <c r="J23" s="87">
        <f>Inputs!AR13</f>
        <v>0</v>
      </c>
      <c r="K23" s="88">
        <f>Outputs!C66</f>
        <v>0</v>
      </c>
      <c r="L23" s="88">
        <f>Outputs!D66</f>
        <v>0</v>
      </c>
      <c r="M23" s="88">
        <f>Outputs!E66</f>
        <v>0</v>
      </c>
      <c r="N23" s="89">
        <f>Outputs!F66</f>
        <v>0</v>
      </c>
      <c r="Z23" s="42">
        <f>Inputs!E28</f>
        <v>1</v>
      </c>
    </row>
    <row r="24" spans="2:26" ht="12.75">
      <c r="B24" s="187"/>
      <c r="C24" s="185"/>
      <c r="D24" s="64" t="s">
        <v>428</v>
      </c>
      <c r="E24" s="64" t="s">
        <v>44</v>
      </c>
      <c r="F24" s="65">
        <f>'2 Contamination Screening'!D29</f>
        <v>0</v>
      </c>
      <c r="G24" s="78">
        <f>Outputs!C39</f>
        <v>0</v>
      </c>
      <c r="H24" s="78">
        <f>Outputs!D39</f>
        <v>0</v>
      </c>
      <c r="I24" s="78">
        <f>Outputs!E39</f>
        <v>0</v>
      </c>
      <c r="J24" s="78">
        <f>Outputs!F39</f>
        <v>0</v>
      </c>
      <c r="K24" s="168">
        <f>Outputs!C64</f>
        <v>0</v>
      </c>
      <c r="L24" s="168">
        <f>Outputs!D64</f>
        <v>0</v>
      </c>
      <c r="M24" s="168">
        <f>Outputs!E64</f>
        <v>0</v>
      </c>
      <c r="N24" s="166">
        <f>Outputs!F64</f>
        <v>0</v>
      </c>
      <c r="Z24" s="42">
        <f>Inputs!E29</f>
        <v>1</v>
      </c>
    </row>
    <row r="25" spans="2:26" ht="12.75">
      <c r="B25" s="187"/>
      <c r="C25" s="185"/>
      <c r="D25" s="64" t="s">
        <v>429</v>
      </c>
      <c r="E25" s="64" t="s">
        <v>44</v>
      </c>
      <c r="F25" s="65">
        <f>'2 Contamination Screening'!D30</f>
        <v>0</v>
      </c>
      <c r="G25" s="78">
        <f>Outputs!C40</f>
        <v>0</v>
      </c>
      <c r="H25" s="78">
        <f>Outputs!D40</f>
        <v>0</v>
      </c>
      <c r="I25" s="78">
        <f>Outputs!E40</f>
        <v>0</v>
      </c>
      <c r="J25" s="78">
        <f>Outputs!F40</f>
        <v>0</v>
      </c>
      <c r="K25" s="171"/>
      <c r="L25" s="171"/>
      <c r="M25" s="171"/>
      <c r="N25" s="167"/>
      <c r="Z25" s="42">
        <f>Inputs!E30</f>
        <v>1</v>
      </c>
    </row>
    <row r="26" spans="2:26" ht="12.75">
      <c r="B26" s="187"/>
      <c r="C26" s="185"/>
      <c r="D26" s="64" t="s">
        <v>430</v>
      </c>
      <c r="E26" s="64" t="s">
        <v>44</v>
      </c>
      <c r="F26" s="65">
        <f>'2 Contamination Screening'!F29</f>
        <v>0</v>
      </c>
      <c r="G26" s="78">
        <f>Outputs!C43</f>
        <v>0</v>
      </c>
      <c r="H26" s="78">
        <f>Outputs!D43</f>
        <v>0</v>
      </c>
      <c r="I26" s="78">
        <f>Outputs!E43</f>
        <v>0</v>
      </c>
      <c r="J26" s="78">
        <f>Outputs!F43</f>
        <v>0</v>
      </c>
      <c r="K26" s="168" t="s">
        <v>434</v>
      </c>
      <c r="L26" s="168" t="s">
        <v>434</v>
      </c>
      <c r="M26" s="168" t="s">
        <v>434</v>
      </c>
      <c r="N26" s="166" t="s">
        <v>434</v>
      </c>
      <c r="Z26" s="42">
        <f>Inputs!E31</f>
        <v>1</v>
      </c>
    </row>
    <row r="27" spans="2:26" ht="12.75">
      <c r="B27" s="187"/>
      <c r="C27" s="185"/>
      <c r="D27" s="64" t="s">
        <v>431</v>
      </c>
      <c r="E27" s="64" t="s">
        <v>44</v>
      </c>
      <c r="F27" s="65">
        <f>'2 Contamination Screening'!F30</f>
        <v>0</v>
      </c>
      <c r="G27" s="78">
        <f>Outputs!C44</f>
        <v>0</v>
      </c>
      <c r="H27" s="78">
        <f>Outputs!D44</f>
        <v>0</v>
      </c>
      <c r="I27" s="78">
        <f>Outputs!E44</f>
        <v>0</v>
      </c>
      <c r="J27" s="78">
        <f>Outputs!F44</f>
        <v>0</v>
      </c>
      <c r="K27" s="171"/>
      <c r="L27" s="171"/>
      <c r="M27" s="171"/>
      <c r="N27" s="167"/>
      <c r="Z27" s="42">
        <f>Inputs!E32</f>
        <v>1</v>
      </c>
    </row>
    <row r="28" spans="2:26" ht="12.75">
      <c r="B28" s="187"/>
      <c r="C28" s="185"/>
      <c r="D28" s="64" t="s">
        <v>432</v>
      </c>
      <c r="E28" s="64" t="s">
        <v>44</v>
      </c>
      <c r="F28" s="65">
        <f>'2 Contamination Screening'!E29</f>
        <v>0</v>
      </c>
      <c r="G28" s="78">
        <f>Outputs!C41</f>
        <v>0</v>
      </c>
      <c r="H28" s="78">
        <f>Outputs!D41</f>
        <v>0</v>
      </c>
      <c r="I28" s="78">
        <f>Outputs!E41</f>
        <v>0</v>
      </c>
      <c r="J28" s="78">
        <f>Outputs!F41</f>
        <v>0</v>
      </c>
      <c r="K28" s="168">
        <f>Outputs!C65</f>
        <v>0</v>
      </c>
      <c r="L28" s="168">
        <f>Outputs!D65</f>
        <v>0</v>
      </c>
      <c r="M28" s="168">
        <f>Outputs!E65</f>
        <v>0</v>
      </c>
      <c r="N28" s="166">
        <f>Outputs!F65</f>
        <v>0</v>
      </c>
      <c r="Z28" s="42">
        <f>Inputs!E33</f>
        <v>1</v>
      </c>
    </row>
    <row r="29" spans="2:26" ht="13.5" thickBot="1">
      <c r="B29" s="188"/>
      <c r="C29" s="161"/>
      <c r="D29" s="92" t="s">
        <v>433</v>
      </c>
      <c r="E29" s="92" t="s">
        <v>44</v>
      </c>
      <c r="F29" s="93">
        <f>'2 Contamination Screening'!E30</f>
        <v>0</v>
      </c>
      <c r="G29" s="109">
        <f>Outputs!C42</f>
        <v>0</v>
      </c>
      <c r="H29" s="109">
        <f>Outputs!D42</f>
        <v>0</v>
      </c>
      <c r="I29" s="109">
        <f>Outputs!E42</f>
        <v>0</v>
      </c>
      <c r="J29" s="109">
        <f>Outputs!F42</f>
        <v>0</v>
      </c>
      <c r="K29" s="182"/>
      <c r="L29" s="182"/>
      <c r="M29" s="182"/>
      <c r="N29" s="184"/>
      <c r="Z29" s="42">
        <f>Inputs!E34</f>
        <v>1</v>
      </c>
    </row>
    <row r="30" spans="2:14" ht="6" customHeight="1" thickBo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</row>
    <row r="31" spans="2:14" ht="12.75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3.5" thickBo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2:14" ht="13.5" thickBot="1">
      <c r="B33" s="176" t="s">
        <v>544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</row>
    <row r="34" spans="2:14" ht="12.75">
      <c r="B34" s="106" t="s">
        <v>23</v>
      </c>
      <c r="C34" s="83" t="s">
        <v>23</v>
      </c>
      <c r="D34" s="83" t="s">
        <v>83</v>
      </c>
      <c r="E34" s="83" t="s">
        <v>83</v>
      </c>
      <c r="F34" s="83" t="s">
        <v>0</v>
      </c>
      <c r="G34" s="179" t="s">
        <v>16</v>
      </c>
      <c r="H34" s="179"/>
      <c r="I34" s="179"/>
      <c r="J34" s="179"/>
      <c r="K34" s="179" t="s">
        <v>325</v>
      </c>
      <c r="L34" s="179"/>
      <c r="M34" s="179"/>
      <c r="N34" s="180"/>
    </row>
    <row r="35" spans="2:14" ht="13.5" thickBot="1">
      <c r="B35" s="106" t="s">
        <v>0</v>
      </c>
      <c r="C35" s="83" t="s">
        <v>1</v>
      </c>
      <c r="D35" s="83" t="s">
        <v>1</v>
      </c>
      <c r="E35" s="83" t="s">
        <v>37</v>
      </c>
      <c r="F35" s="83" t="s">
        <v>63</v>
      </c>
      <c r="G35" s="24" t="s">
        <v>12</v>
      </c>
      <c r="H35" s="24" t="s">
        <v>13</v>
      </c>
      <c r="I35" s="24" t="s">
        <v>2</v>
      </c>
      <c r="J35" s="24" t="s">
        <v>4</v>
      </c>
      <c r="K35" s="24" t="s">
        <v>12</v>
      </c>
      <c r="L35" s="24" t="s">
        <v>13</v>
      </c>
      <c r="M35" s="24" t="s">
        <v>2</v>
      </c>
      <c r="N35" s="107" t="s">
        <v>4</v>
      </c>
    </row>
    <row r="36" spans="2:14" ht="12.75">
      <c r="B36" s="158" t="s">
        <v>19</v>
      </c>
      <c r="C36" s="160" t="str">
        <f>Inputs!Z14</f>
        <v>Evaluate Cleaning Options </v>
      </c>
      <c r="D36" s="85" t="str">
        <f>Inputs!AA14</f>
        <v>Wash Staff</v>
      </c>
      <c r="E36" s="85" t="str">
        <f>Inputs!AB14</f>
        <v>Decon Staff</v>
      </c>
      <c r="F36" s="86">
        <f>Inputs!AN14</f>
        <v>0</v>
      </c>
      <c r="G36" s="87">
        <f>Inputs!AO14</f>
        <v>0</v>
      </c>
      <c r="H36" s="87">
        <f>Inputs!AP14</f>
        <v>0</v>
      </c>
      <c r="I36" s="87">
        <f>Inputs!AQ14</f>
        <v>0</v>
      </c>
      <c r="J36" s="87">
        <f>Inputs!AR14</f>
        <v>0</v>
      </c>
      <c r="K36" s="88">
        <f>Outputs!C67</f>
        <v>0</v>
      </c>
      <c r="L36" s="88">
        <f>Outputs!D67</f>
        <v>0</v>
      </c>
      <c r="M36" s="88">
        <f>Outputs!E67</f>
        <v>0</v>
      </c>
      <c r="N36" s="89">
        <f>Outputs!F67</f>
        <v>0</v>
      </c>
    </row>
    <row r="37" spans="2:14" ht="12.75">
      <c r="B37" s="162"/>
      <c r="C37" s="185"/>
      <c r="D37" s="64" t="s">
        <v>518</v>
      </c>
      <c r="E37" s="64" t="s">
        <v>44</v>
      </c>
      <c r="F37" s="65">
        <f>'3 Wash'!D51</f>
        <v>0</v>
      </c>
      <c r="G37" s="75">
        <f>Outputs!C128</f>
        <v>0</v>
      </c>
      <c r="H37" s="75">
        <f>Outputs!D128</f>
        <v>0</v>
      </c>
      <c r="I37" s="75">
        <f>Outputs!E128</f>
        <v>0</v>
      </c>
      <c r="J37" s="75">
        <f>Outputs!F128</f>
        <v>0</v>
      </c>
      <c r="K37" s="76">
        <f>Outputs!C143</f>
        <v>0</v>
      </c>
      <c r="L37" s="76">
        <f>Outputs!D143</f>
        <v>0</v>
      </c>
      <c r="M37" s="76">
        <f>Outputs!E143</f>
        <v>0</v>
      </c>
      <c r="N37" s="90">
        <f>Outputs!F143</f>
        <v>0</v>
      </c>
    </row>
    <row r="38" spans="2:14" ht="12.75">
      <c r="B38" s="162"/>
      <c r="C38" s="185"/>
      <c r="D38" s="64" t="s">
        <v>519</v>
      </c>
      <c r="E38" s="64" t="s">
        <v>44</v>
      </c>
      <c r="F38" s="65">
        <f>'3 Wash'!E51</f>
        <v>0</v>
      </c>
      <c r="G38" s="75">
        <f>Outputs!C129</f>
        <v>0</v>
      </c>
      <c r="H38" s="75">
        <f>Outputs!D129</f>
        <v>0</v>
      </c>
      <c r="I38" s="75">
        <f>Outputs!E129</f>
        <v>0</v>
      </c>
      <c r="J38" s="75">
        <f>Outputs!F129</f>
        <v>0</v>
      </c>
      <c r="K38" s="76">
        <f>Outputs!C144</f>
        <v>0</v>
      </c>
      <c r="L38" s="76">
        <f>Outputs!D144</f>
        <v>0</v>
      </c>
      <c r="M38" s="76">
        <f>Outputs!E144</f>
        <v>0</v>
      </c>
      <c r="N38" s="90">
        <f>Outputs!F144</f>
        <v>0</v>
      </c>
    </row>
    <row r="39" spans="2:14" ht="13.5" thickBot="1">
      <c r="B39" s="159"/>
      <c r="C39" s="161"/>
      <c r="D39" s="92" t="s">
        <v>520</v>
      </c>
      <c r="E39" s="92" t="s">
        <v>44</v>
      </c>
      <c r="F39" s="93">
        <f>'3 Wash'!F51</f>
        <v>0</v>
      </c>
      <c r="G39" s="94">
        <f>Outputs!C130</f>
        <v>0</v>
      </c>
      <c r="H39" s="94">
        <f>Outputs!D130</f>
        <v>0</v>
      </c>
      <c r="I39" s="94">
        <f>Outputs!E130</f>
        <v>0</v>
      </c>
      <c r="J39" s="94">
        <f>Outputs!F130</f>
        <v>0</v>
      </c>
      <c r="K39" s="95" t="s">
        <v>434</v>
      </c>
      <c r="L39" s="95" t="s">
        <v>434</v>
      </c>
      <c r="M39" s="95" t="s">
        <v>434</v>
      </c>
      <c r="N39" s="96" t="s">
        <v>434</v>
      </c>
    </row>
    <row r="40" spans="2:14" ht="12.75">
      <c r="B40" s="158" t="s">
        <v>20</v>
      </c>
      <c r="C40" s="160" t="str">
        <f>Inputs!Z15</f>
        <v>Perform Necessary Cleaning at Sink</v>
      </c>
      <c r="D40" s="85" t="s">
        <v>467</v>
      </c>
      <c r="E40" s="85" t="s">
        <v>44</v>
      </c>
      <c r="F40" s="86">
        <f>'3 Wash'!D40</f>
        <v>0</v>
      </c>
      <c r="G40" s="87">
        <f>Outputs!C31</f>
        <v>0</v>
      </c>
      <c r="H40" s="87">
        <f>Outputs!D31</f>
        <v>0</v>
      </c>
      <c r="I40" s="87">
        <f>Outputs!E31</f>
        <v>0</v>
      </c>
      <c r="J40" s="87">
        <f>Outputs!F31</f>
        <v>0</v>
      </c>
      <c r="K40" s="88">
        <f>Outputs!C68</f>
        <v>0</v>
      </c>
      <c r="L40" s="88">
        <f>Outputs!D68</f>
        <v>0</v>
      </c>
      <c r="M40" s="88">
        <f>Outputs!E68</f>
        <v>0</v>
      </c>
      <c r="N40" s="89">
        <f>Outputs!F68</f>
        <v>0</v>
      </c>
    </row>
    <row r="41" spans="2:14" ht="13.5" thickBot="1">
      <c r="B41" s="159"/>
      <c r="C41" s="161"/>
      <c r="D41" s="92" t="s">
        <v>468</v>
      </c>
      <c r="E41" s="92" t="s">
        <v>44</v>
      </c>
      <c r="F41" s="93">
        <f>'3 Wash'!D41</f>
        <v>0</v>
      </c>
      <c r="G41" s="94">
        <f>Outputs!C32</f>
        <v>0</v>
      </c>
      <c r="H41" s="94">
        <f>Outputs!D32</f>
        <v>0</v>
      </c>
      <c r="I41" s="94">
        <f>Outputs!E32</f>
        <v>0</v>
      </c>
      <c r="J41" s="94">
        <f>Outputs!F32</f>
        <v>0</v>
      </c>
      <c r="K41" s="97">
        <f>Outputs!C145</f>
        <v>0</v>
      </c>
      <c r="L41" s="97">
        <f>Outputs!D145</f>
        <v>0</v>
      </c>
      <c r="M41" s="97">
        <f>Outputs!E145</f>
        <v>0</v>
      </c>
      <c r="N41" s="98">
        <f>Outputs!F145</f>
        <v>0</v>
      </c>
    </row>
    <row r="42" spans="2:14" ht="12.75">
      <c r="B42" s="158" t="s">
        <v>35</v>
      </c>
      <c r="C42" s="163" t="str">
        <f>Inputs!Z16</f>
        <v>Partial-Body Contamination Screening after Cleaning</v>
      </c>
      <c r="D42" s="85" t="str">
        <f>Inputs!AA16</f>
        <v>Contamination Screening Staff</v>
      </c>
      <c r="E42" s="85" t="str">
        <f>Inputs!AB16</f>
        <v>Radiation Staff</v>
      </c>
      <c r="F42" s="86">
        <f>Inputs!AN16</f>
        <v>0</v>
      </c>
      <c r="G42" s="87">
        <f>Inputs!AO16</f>
        <v>0</v>
      </c>
      <c r="H42" s="87">
        <f>Inputs!AP16</f>
        <v>0</v>
      </c>
      <c r="I42" s="87">
        <f>Inputs!AQ16</f>
        <v>0</v>
      </c>
      <c r="J42" s="87">
        <f>Inputs!AR16</f>
        <v>0</v>
      </c>
      <c r="K42" s="88">
        <f>Outputs!C71</f>
        <v>0</v>
      </c>
      <c r="L42" s="88">
        <f>Outputs!D71</f>
        <v>0</v>
      </c>
      <c r="M42" s="88">
        <f>Outputs!E71</f>
        <v>0</v>
      </c>
      <c r="N42" s="89">
        <f>Outputs!F71</f>
        <v>0</v>
      </c>
    </row>
    <row r="43" spans="2:14" ht="12.75">
      <c r="B43" s="162"/>
      <c r="C43" s="164"/>
      <c r="D43" s="64" t="s">
        <v>518</v>
      </c>
      <c r="E43" s="64" t="s">
        <v>44</v>
      </c>
      <c r="F43" s="65">
        <f>'3 Wash'!D52</f>
        <v>0</v>
      </c>
      <c r="G43" s="75">
        <f>Outputs!C131</f>
        <v>0</v>
      </c>
      <c r="H43" s="75">
        <f>Outputs!D131</f>
        <v>0</v>
      </c>
      <c r="I43" s="75">
        <f>Outputs!E131</f>
        <v>0</v>
      </c>
      <c r="J43" s="75">
        <f>Outputs!F131</f>
        <v>0</v>
      </c>
      <c r="K43" s="80">
        <f>Outputs!C70</f>
        <v>0</v>
      </c>
      <c r="L43" s="80">
        <f>Outputs!D70</f>
        <v>0</v>
      </c>
      <c r="M43" s="80">
        <f>Outputs!E70</f>
        <v>0</v>
      </c>
      <c r="N43" s="99">
        <f>Outputs!F70</f>
        <v>0</v>
      </c>
    </row>
    <row r="44" spans="2:14" ht="12.75">
      <c r="B44" s="162"/>
      <c r="C44" s="164"/>
      <c r="D44" s="64" t="s">
        <v>519</v>
      </c>
      <c r="E44" s="64" t="s">
        <v>44</v>
      </c>
      <c r="F44" s="65">
        <f>'3 Wash'!E52</f>
        <v>0</v>
      </c>
      <c r="G44" s="75">
        <f>Outputs!C132</f>
        <v>0</v>
      </c>
      <c r="H44" s="75">
        <f>Outputs!D132</f>
        <v>0</v>
      </c>
      <c r="I44" s="75">
        <f>Outputs!E132</f>
        <v>0</v>
      </c>
      <c r="J44" s="75">
        <f>Outputs!F132</f>
        <v>0</v>
      </c>
      <c r="K44" s="80">
        <f>Outputs!C146</f>
        <v>0</v>
      </c>
      <c r="L44" s="80">
        <f>Outputs!D146</f>
        <v>0</v>
      </c>
      <c r="M44" s="80">
        <f>Outputs!E146</f>
        <v>0</v>
      </c>
      <c r="N44" s="99">
        <f>Outputs!F146</f>
        <v>0</v>
      </c>
    </row>
    <row r="45" spans="2:14" ht="13.5" thickBot="1">
      <c r="B45" s="159"/>
      <c r="C45" s="165"/>
      <c r="D45" s="92" t="s">
        <v>520</v>
      </c>
      <c r="E45" s="92" t="s">
        <v>44</v>
      </c>
      <c r="F45" s="93">
        <f>'3 Wash'!F52</f>
        <v>0</v>
      </c>
      <c r="G45" s="94">
        <f>Outputs!C133</f>
        <v>0</v>
      </c>
      <c r="H45" s="94">
        <f>Outputs!D133</f>
        <v>0</v>
      </c>
      <c r="I45" s="94">
        <f>Outputs!E133</f>
        <v>0</v>
      </c>
      <c r="J45" s="94">
        <f>Outputs!F133</f>
        <v>0</v>
      </c>
      <c r="K45" s="95" t="s">
        <v>434</v>
      </c>
      <c r="L45" s="95" t="s">
        <v>434</v>
      </c>
      <c r="M45" s="95" t="s">
        <v>434</v>
      </c>
      <c r="N45" s="96" t="s">
        <v>434</v>
      </c>
    </row>
    <row r="46" spans="2:14" ht="12.75">
      <c r="B46" s="158" t="s">
        <v>36</v>
      </c>
      <c r="C46" s="160" t="str">
        <f>Inputs!Z17</f>
        <v>Remove Clothes</v>
      </c>
      <c r="D46" s="85" t="s">
        <v>435</v>
      </c>
      <c r="E46" s="85" t="s">
        <v>437</v>
      </c>
      <c r="F46" s="86">
        <f>'3 Wash'!D42</f>
        <v>0</v>
      </c>
      <c r="G46" s="87">
        <f>Outputs!C33</f>
        <v>0</v>
      </c>
      <c r="H46" s="87">
        <f>Outputs!D33</f>
        <v>0</v>
      </c>
      <c r="I46" s="87">
        <f>Outputs!E33</f>
        <v>0</v>
      </c>
      <c r="J46" s="87">
        <f>Outputs!F33</f>
        <v>0</v>
      </c>
      <c r="K46" s="88">
        <f>Outputs!C72</f>
        <v>0</v>
      </c>
      <c r="L46" s="88">
        <f>Outputs!D72</f>
        <v>0</v>
      </c>
      <c r="M46" s="88">
        <f>Outputs!E72</f>
        <v>0</v>
      </c>
      <c r="N46" s="89">
        <f>Outputs!F72</f>
        <v>0</v>
      </c>
    </row>
    <row r="47" spans="2:14" ht="13.5" thickBot="1">
      <c r="B47" s="159"/>
      <c r="C47" s="161"/>
      <c r="D47" s="92" t="s">
        <v>436</v>
      </c>
      <c r="E47" s="92" t="s">
        <v>437</v>
      </c>
      <c r="F47" s="93">
        <f>'3 Wash'!D43</f>
        <v>0</v>
      </c>
      <c r="G47" s="94">
        <f>Outputs!C34</f>
        <v>0</v>
      </c>
      <c r="H47" s="94">
        <f>Outputs!D34</f>
        <v>0</v>
      </c>
      <c r="I47" s="94">
        <f>Outputs!E34</f>
        <v>0</v>
      </c>
      <c r="J47" s="94">
        <f>Outputs!F34</f>
        <v>0</v>
      </c>
      <c r="K47" s="97">
        <f>Outputs!C125</f>
        <v>0</v>
      </c>
      <c r="L47" s="97">
        <f>Outputs!D125</f>
        <v>0</v>
      </c>
      <c r="M47" s="97">
        <f>Outputs!E125</f>
        <v>0</v>
      </c>
      <c r="N47" s="98">
        <f>Outputs!F125</f>
        <v>0</v>
      </c>
    </row>
    <row r="48" spans="2:14" ht="12.75">
      <c r="B48" s="84" t="s">
        <v>48</v>
      </c>
      <c r="C48" s="100" t="str">
        <f>'3 Wash'!C24&amp;" &amp;"</f>
        <v>Shower &amp;</v>
      </c>
      <c r="D48" s="100" t="s">
        <v>438</v>
      </c>
      <c r="E48" s="85" t="s">
        <v>437</v>
      </c>
      <c r="F48" s="86">
        <f>'3 Wash'!D44</f>
        <v>0</v>
      </c>
      <c r="G48" s="87">
        <f>Outputs!C35</f>
        <v>0</v>
      </c>
      <c r="H48" s="87">
        <f>Outputs!D35</f>
        <v>0</v>
      </c>
      <c r="I48" s="87">
        <f>Outputs!E35</f>
        <v>0</v>
      </c>
      <c r="J48" s="87">
        <f>Outputs!F35</f>
        <v>0</v>
      </c>
      <c r="K48" s="88">
        <f>Outputs!C103</f>
        <v>0</v>
      </c>
      <c r="L48" s="88">
        <f>Outputs!D103</f>
        <v>0</v>
      </c>
      <c r="M48" s="88">
        <f>Outputs!E103</f>
        <v>0</v>
      </c>
      <c r="N48" s="89">
        <f>Outputs!F103</f>
        <v>0</v>
      </c>
    </row>
    <row r="49" spans="2:14" ht="13.5" thickBot="1">
      <c r="B49" s="91" t="s">
        <v>50</v>
      </c>
      <c r="C49" s="101" t="s">
        <v>55</v>
      </c>
      <c r="D49" s="102" t="s">
        <v>439</v>
      </c>
      <c r="E49" s="92" t="s">
        <v>437</v>
      </c>
      <c r="F49" s="93">
        <f>'3 Wash'!D45</f>
        <v>0</v>
      </c>
      <c r="G49" s="94">
        <f>Outputs!C36</f>
        <v>0</v>
      </c>
      <c r="H49" s="94">
        <f>Outputs!D36</f>
        <v>0</v>
      </c>
      <c r="I49" s="94">
        <f>Outputs!E36</f>
        <v>0</v>
      </c>
      <c r="J49" s="94">
        <f>Outputs!F36</f>
        <v>0</v>
      </c>
      <c r="K49" s="97">
        <f>Outputs!C126</f>
        <v>0</v>
      </c>
      <c r="L49" s="97">
        <f>Outputs!D126</f>
        <v>0</v>
      </c>
      <c r="M49" s="97">
        <f>Outputs!E126</f>
        <v>0</v>
      </c>
      <c r="N49" s="98">
        <f>Outputs!F126</f>
        <v>0</v>
      </c>
    </row>
    <row r="50" spans="2:14" ht="12.75">
      <c r="B50" s="158" t="s">
        <v>49</v>
      </c>
      <c r="C50" s="163" t="str">
        <f>Inputs!Z19</f>
        <v>Partial-Body Contamination Screening after 1st Shower</v>
      </c>
      <c r="D50" s="85" t="str">
        <f>Inputs!AA19</f>
        <v>Contamination Screening Staff</v>
      </c>
      <c r="E50" s="85" t="str">
        <f>Inputs!AB19</f>
        <v>Radiation Staff</v>
      </c>
      <c r="F50" s="86">
        <f>Inputs!AN19</f>
        <v>0</v>
      </c>
      <c r="G50" s="87">
        <f>Inputs!AO19</f>
        <v>0</v>
      </c>
      <c r="H50" s="87">
        <f>Inputs!AP19</f>
        <v>0</v>
      </c>
      <c r="I50" s="87">
        <f>Inputs!AQ19</f>
        <v>0</v>
      </c>
      <c r="J50" s="87">
        <f>Inputs!AR19</f>
        <v>0</v>
      </c>
      <c r="K50" s="88">
        <f>Outputs!C106</f>
        <v>0</v>
      </c>
      <c r="L50" s="88">
        <f>Outputs!D106</f>
        <v>0</v>
      </c>
      <c r="M50" s="88">
        <f>Outputs!E106</f>
        <v>0</v>
      </c>
      <c r="N50" s="89">
        <f>Outputs!F106</f>
        <v>0</v>
      </c>
    </row>
    <row r="51" spans="2:14" ht="12.75">
      <c r="B51" s="162"/>
      <c r="C51" s="164"/>
      <c r="D51" s="64" t="s">
        <v>518</v>
      </c>
      <c r="E51" s="64" t="s">
        <v>44</v>
      </c>
      <c r="F51" s="65">
        <f>'3 Wash'!D52</f>
        <v>0</v>
      </c>
      <c r="G51" s="75">
        <f>Outputs!C131</f>
        <v>0</v>
      </c>
      <c r="H51" s="75">
        <f>Outputs!D131</f>
        <v>0</v>
      </c>
      <c r="I51" s="75">
        <f>Outputs!E131</f>
        <v>0</v>
      </c>
      <c r="J51" s="75">
        <f>Outputs!F131</f>
        <v>0</v>
      </c>
      <c r="K51" s="79">
        <f>Outputs!C76</f>
        <v>0</v>
      </c>
      <c r="L51" s="79">
        <f>Outputs!D76</f>
        <v>0</v>
      </c>
      <c r="M51" s="79">
        <f>Outputs!E76</f>
        <v>0</v>
      </c>
      <c r="N51" s="103">
        <f>Outputs!F76</f>
        <v>0</v>
      </c>
    </row>
    <row r="52" spans="2:14" ht="12.75">
      <c r="B52" s="162"/>
      <c r="C52" s="164"/>
      <c r="D52" s="64" t="s">
        <v>519</v>
      </c>
      <c r="E52" s="64" t="s">
        <v>44</v>
      </c>
      <c r="F52" s="65">
        <f>'3 Wash'!E52</f>
        <v>0</v>
      </c>
      <c r="G52" s="75">
        <f>Outputs!C132</f>
        <v>0</v>
      </c>
      <c r="H52" s="75">
        <f>Outputs!D132</f>
        <v>0</v>
      </c>
      <c r="I52" s="75">
        <f>Outputs!E132</f>
        <v>0</v>
      </c>
      <c r="J52" s="75">
        <f>Outputs!F132</f>
        <v>0</v>
      </c>
      <c r="K52" s="79">
        <f>Outputs!C120</f>
        <v>0</v>
      </c>
      <c r="L52" s="79">
        <f>Outputs!D120</f>
        <v>0</v>
      </c>
      <c r="M52" s="79">
        <f>Outputs!E120</f>
        <v>0</v>
      </c>
      <c r="N52" s="103">
        <f>Outputs!F120</f>
        <v>0</v>
      </c>
    </row>
    <row r="53" spans="2:14" ht="13.5" thickBot="1">
      <c r="B53" s="159"/>
      <c r="C53" s="165"/>
      <c r="D53" s="92" t="s">
        <v>520</v>
      </c>
      <c r="E53" s="92" t="s">
        <v>44</v>
      </c>
      <c r="F53" s="93">
        <f>'3 Wash'!F52</f>
        <v>0</v>
      </c>
      <c r="G53" s="94">
        <f>Outputs!C133</f>
        <v>0</v>
      </c>
      <c r="H53" s="94">
        <f>Outputs!D133</f>
        <v>0</v>
      </c>
      <c r="I53" s="94">
        <f>Outputs!E133</f>
        <v>0</v>
      </c>
      <c r="J53" s="94">
        <f>Outputs!F133</f>
        <v>0</v>
      </c>
      <c r="K53" s="104" t="s">
        <v>434</v>
      </c>
      <c r="L53" s="104" t="s">
        <v>434</v>
      </c>
      <c r="M53" s="104" t="s">
        <v>434</v>
      </c>
      <c r="N53" s="105" t="s">
        <v>434</v>
      </c>
    </row>
    <row r="54" spans="2:14" ht="12.75">
      <c r="B54" s="158" t="s">
        <v>54</v>
      </c>
      <c r="C54" s="163" t="str">
        <f>Inputs!Z21</f>
        <v>Full-Body Contamination Screening</v>
      </c>
      <c r="D54" s="85" t="str">
        <f>Inputs!AA21</f>
        <v>Contamination Screening Staff</v>
      </c>
      <c r="E54" s="85" t="str">
        <f>Inputs!AB21</f>
        <v>Radiation Staff</v>
      </c>
      <c r="F54" s="86">
        <f>Inputs!AN21</f>
        <v>0</v>
      </c>
      <c r="G54" s="87">
        <f>Inputs!AO21</f>
        <v>0</v>
      </c>
      <c r="H54" s="87">
        <f>Inputs!AP21</f>
        <v>0</v>
      </c>
      <c r="I54" s="87">
        <f>Inputs!AQ21</f>
        <v>0</v>
      </c>
      <c r="J54" s="87">
        <f>Inputs!AR21</f>
        <v>0</v>
      </c>
      <c r="K54" s="88">
        <f>Outputs!C110</f>
        <v>0</v>
      </c>
      <c r="L54" s="88">
        <f>Outputs!D110</f>
        <v>0</v>
      </c>
      <c r="M54" s="88">
        <f>Outputs!E110</f>
        <v>0</v>
      </c>
      <c r="N54" s="89">
        <f>Outputs!F110</f>
        <v>0</v>
      </c>
    </row>
    <row r="55" spans="2:14" ht="12.75">
      <c r="B55" s="162"/>
      <c r="C55" s="164"/>
      <c r="D55" s="64" t="s">
        <v>518</v>
      </c>
      <c r="E55" s="64" t="str">
        <f aca="true" t="shared" si="0" ref="E55:E60">E51</f>
        <v>Equipment</v>
      </c>
      <c r="F55" s="65">
        <f>'3 Wash'!D53</f>
        <v>0</v>
      </c>
      <c r="G55" s="75">
        <f>Outputs!C134</f>
        <v>0</v>
      </c>
      <c r="H55" s="75">
        <f>Outputs!D134</f>
        <v>0</v>
      </c>
      <c r="I55" s="75">
        <f>Outputs!E134</f>
        <v>0</v>
      </c>
      <c r="J55" s="75">
        <f>Outputs!F134</f>
        <v>0</v>
      </c>
      <c r="K55" s="168">
        <f>Outputs!C80</f>
        <v>0</v>
      </c>
      <c r="L55" s="168">
        <f>Outputs!D80</f>
        <v>0</v>
      </c>
      <c r="M55" s="168">
        <f>Outputs!E80</f>
        <v>0</v>
      </c>
      <c r="N55" s="166">
        <f>Outputs!F80</f>
        <v>0</v>
      </c>
    </row>
    <row r="56" spans="2:14" ht="12.75">
      <c r="B56" s="162"/>
      <c r="C56" s="164"/>
      <c r="D56" s="64" t="s">
        <v>521</v>
      </c>
      <c r="E56" s="64" t="str">
        <f t="shared" si="0"/>
        <v>Equipment</v>
      </c>
      <c r="F56" s="65">
        <f>'3 Wash'!D54</f>
        <v>0</v>
      </c>
      <c r="G56" s="75">
        <f>Outputs!C137</f>
        <v>0</v>
      </c>
      <c r="H56" s="75">
        <f>Outputs!D137</f>
        <v>0</v>
      </c>
      <c r="I56" s="75">
        <f>Outputs!E137</f>
        <v>0</v>
      </c>
      <c r="J56" s="75">
        <f>Outputs!F137</f>
        <v>0</v>
      </c>
      <c r="K56" s="171"/>
      <c r="L56" s="171"/>
      <c r="M56" s="171"/>
      <c r="N56" s="167"/>
    </row>
    <row r="57" spans="2:14" ht="12.75">
      <c r="B57" s="162"/>
      <c r="C57" s="164"/>
      <c r="D57" s="64" t="s">
        <v>520</v>
      </c>
      <c r="E57" s="64" t="str">
        <f t="shared" si="0"/>
        <v>Equipment</v>
      </c>
      <c r="F57" s="65">
        <f>'3 Wash'!F53</f>
        <v>0</v>
      </c>
      <c r="G57" s="75">
        <f>Outputs!C136</f>
        <v>0</v>
      </c>
      <c r="H57" s="75">
        <f>Outputs!D136</f>
        <v>0</v>
      </c>
      <c r="I57" s="75">
        <f>Outputs!E136</f>
        <v>0</v>
      </c>
      <c r="J57" s="75">
        <f>Outputs!F136</f>
        <v>0</v>
      </c>
      <c r="K57" s="168" t="s">
        <v>434</v>
      </c>
      <c r="L57" s="168" t="s">
        <v>434</v>
      </c>
      <c r="M57" s="168" t="s">
        <v>434</v>
      </c>
      <c r="N57" s="166" t="s">
        <v>434</v>
      </c>
    </row>
    <row r="58" spans="2:14" ht="12.75">
      <c r="B58" s="162"/>
      <c r="C58" s="164"/>
      <c r="D58" s="64" t="s">
        <v>523</v>
      </c>
      <c r="E58" s="64" t="s">
        <v>44</v>
      </c>
      <c r="F58" s="65">
        <f>'3 Wash'!F54</f>
        <v>0</v>
      </c>
      <c r="G58" s="75">
        <f>Outputs!C139</f>
        <v>0</v>
      </c>
      <c r="H58" s="75">
        <f>Outputs!D139</f>
        <v>0</v>
      </c>
      <c r="I58" s="75">
        <f>Outputs!E139</f>
        <v>0</v>
      </c>
      <c r="J58" s="75">
        <f>Outputs!F139</f>
        <v>0</v>
      </c>
      <c r="K58" s="171"/>
      <c r="L58" s="171"/>
      <c r="M58" s="171"/>
      <c r="N58" s="167"/>
    </row>
    <row r="59" spans="2:14" ht="12.75">
      <c r="B59" s="162"/>
      <c r="C59" s="164"/>
      <c r="D59" s="64" t="s">
        <v>519</v>
      </c>
      <c r="E59" s="64" t="str">
        <f t="shared" si="0"/>
        <v>Equipment</v>
      </c>
      <c r="F59" s="65">
        <f>'3 Wash'!E53</f>
        <v>0</v>
      </c>
      <c r="G59" s="75">
        <f>Outputs!C135</f>
        <v>0</v>
      </c>
      <c r="H59" s="75">
        <f>Outputs!D135</f>
        <v>0</v>
      </c>
      <c r="I59" s="75">
        <f>Outputs!E135</f>
        <v>0</v>
      </c>
      <c r="J59" s="75">
        <f>Outputs!F135</f>
        <v>0</v>
      </c>
      <c r="K59" s="168">
        <f>Outputs!C121</f>
        <v>0</v>
      </c>
      <c r="L59" s="168">
        <f>Outputs!D121</f>
        <v>0</v>
      </c>
      <c r="M59" s="168">
        <f>Outputs!E121</f>
        <v>0</v>
      </c>
      <c r="N59" s="166">
        <f>Outputs!F121</f>
        <v>0</v>
      </c>
    </row>
    <row r="60" spans="2:14" ht="13.5" thickBot="1">
      <c r="B60" s="162"/>
      <c r="C60" s="164"/>
      <c r="D60" s="64" t="s">
        <v>522</v>
      </c>
      <c r="E60" s="64" t="str">
        <f t="shared" si="0"/>
        <v>Equipment</v>
      </c>
      <c r="F60" s="65">
        <f>'3 Wash'!E54</f>
        <v>0</v>
      </c>
      <c r="G60" s="75">
        <f>Outputs!C138</f>
        <v>0</v>
      </c>
      <c r="H60" s="75">
        <f>Outputs!D138</f>
        <v>0</v>
      </c>
      <c r="I60" s="75">
        <f>Outputs!E138</f>
        <v>0</v>
      </c>
      <c r="J60" s="75">
        <f>Outputs!F138</f>
        <v>0</v>
      </c>
      <c r="K60" s="169"/>
      <c r="L60" s="169"/>
      <c r="M60" s="169"/>
      <c r="N60" s="170"/>
    </row>
    <row r="61" spans="2:14" ht="12.75">
      <c r="B61" s="158" t="s">
        <v>65</v>
      </c>
      <c r="C61" s="172" t="s">
        <v>611</v>
      </c>
      <c r="D61" s="114" t="s">
        <v>518</v>
      </c>
      <c r="E61" s="114" t="s">
        <v>44</v>
      </c>
      <c r="F61" s="115">
        <f>'3 Wash'!D55</f>
        <v>0</v>
      </c>
      <c r="G61" s="118">
        <f>Outputs!C140</f>
        <v>0</v>
      </c>
      <c r="H61" s="118">
        <f>Outputs!D140</f>
        <v>0</v>
      </c>
      <c r="I61" s="118">
        <f>Outputs!E140</f>
        <v>0</v>
      </c>
      <c r="J61" s="118">
        <f>Outputs!F140</f>
        <v>0</v>
      </c>
      <c r="K61" s="181" t="s">
        <v>434</v>
      </c>
      <c r="L61" s="181" t="s">
        <v>434</v>
      </c>
      <c r="M61" s="181" t="s">
        <v>434</v>
      </c>
      <c r="N61" s="183" t="s">
        <v>434</v>
      </c>
    </row>
    <row r="62" spans="2:14" ht="12.75">
      <c r="B62" s="162"/>
      <c r="C62" s="164"/>
      <c r="D62" s="4" t="s">
        <v>519</v>
      </c>
      <c r="E62" s="4" t="s">
        <v>44</v>
      </c>
      <c r="F62" s="26">
        <f>'3 Wash'!E55</f>
        <v>0</v>
      </c>
      <c r="G62" s="81">
        <f>Outputs!C141</f>
        <v>0</v>
      </c>
      <c r="H62" s="81">
        <f>Outputs!D141</f>
        <v>0</v>
      </c>
      <c r="I62" s="81">
        <f>Outputs!E141</f>
        <v>0</v>
      </c>
      <c r="J62" s="81">
        <f>Outputs!F141</f>
        <v>0</v>
      </c>
      <c r="K62" s="169"/>
      <c r="L62" s="169"/>
      <c r="M62" s="169"/>
      <c r="N62" s="170"/>
    </row>
    <row r="63" spans="2:14" ht="13.5" thickBot="1">
      <c r="B63" s="159"/>
      <c r="C63" s="165"/>
      <c r="D63" s="92" t="s">
        <v>520</v>
      </c>
      <c r="E63" s="92" t="s">
        <v>44</v>
      </c>
      <c r="F63" s="93">
        <f>'3 Wash'!F55</f>
        <v>0</v>
      </c>
      <c r="G63" s="94">
        <f>Outputs!C142</f>
        <v>0</v>
      </c>
      <c r="H63" s="94">
        <f>Outputs!D142</f>
        <v>0</v>
      </c>
      <c r="I63" s="94">
        <f>Outputs!E142</f>
        <v>0</v>
      </c>
      <c r="J63" s="94">
        <f>Outputs!F142</f>
        <v>0</v>
      </c>
      <c r="K63" s="182"/>
      <c r="L63" s="182"/>
      <c r="M63" s="182"/>
      <c r="N63" s="184"/>
    </row>
    <row r="64" spans="2:14" ht="6" customHeight="1" thickBot="1"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/>
    </row>
    <row r="65" spans="2:14" ht="12.7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2:14" ht="13.5" thickBot="1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2:14" ht="13.5" thickBot="1">
      <c r="B67" s="176" t="s">
        <v>615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8"/>
    </row>
    <row r="68" spans="2:14" ht="12.75">
      <c r="B68" s="106" t="s">
        <v>23</v>
      </c>
      <c r="C68" s="83" t="s">
        <v>23</v>
      </c>
      <c r="D68" s="83" t="s">
        <v>83</v>
      </c>
      <c r="E68" s="83" t="s">
        <v>83</v>
      </c>
      <c r="F68" s="83" t="s">
        <v>0</v>
      </c>
      <c r="G68" s="179" t="s">
        <v>16</v>
      </c>
      <c r="H68" s="179"/>
      <c r="I68" s="179"/>
      <c r="J68" s="179"/>
      <c r="K68" s="179" t="s">
        <v>325</v>
      </c>
      <c r="L68" s="179"/>
      <c r="M68" s="179"/>
      <c r="N68" s="180"/>
    </row>
    <row r="69" spans="2:14" ht="13.5" thickBot="1">
      <c r="B69" s="106" t="s">
        <v>0</v>
      </c>
      <c r="C69" s="83" t="s">
        <v>1</v>
      </c>
      <c r="D69" s="83" t="s">
        <v>1</v>
      </c>
      <c r="E69" s="83" t="s">
        <v>37</v>
      </c>
      <c r="F69" s="83" t="s">
        <v>63</v>
      </c>
      <c r="G69" s="24" t="s">
        <v>12</v>
      </c>
      <c r="H69" s="24" t="s">
        <v>13</v>
      </c>
      <c r="I69" s="24" t="s">
        <v>2</v>
      </c>
      <c r="J69" s="24" t="s">
        <v>4</v>
      </c>
      <c r="K69" s="24" t="s">
        <v>12</v>
      </c>
      <c r="L69" s="24" t="s">
        <v>13</v>
      </c>
      <c r="M69" s="24" t="s">
        <v>2</v>
      </c>
      <c r="N69" s="107" t="s">
        <v>4</v>
      </c>
    </row>
    <row r="70" spans="2:14" ht="12.75">
      <c r="B70" s="113" t="s">
        <v>66</v>
      </c>
      <c r="C70" s="114" t="str">
        <f>Inputs!Z22</f>
        <v>Registration</v>
      </c>
      <c r="D70" s="114" t="str">
        <f>Inputs!AA22</f>
        <v>Registration Staff</v>
      </c>
      <c r="E70" s="114" t="str">
        <f>Inputs!AB22</f>
        <v>General Staff</v>
      </c>
      <c r="F70" s="115">
        <f>Inputs!AN22</f>
        <v>0</v>
      </c>
      <c r="G70" s="118">
        <f>Inputs!AO22</f>
        <v>0</v>
      </c>
      <c r="H70" s="118">
        <f>Inputs!AP22</f>
        <v>0</v>
      </c>
      <c r="I70" s="118">
        <f>Inputs!AQ22</f>
        <v>0</v>
      </c>
      <c r="J70" s="118">
        <f>Inputs!AR22</f>
        <v>0</v>
      </c>
      <c r="K70" s="88">
        <f>Outputs!C82</f>
        <v>0</v>
      </c>
      <c r="L70" s="88">
        <f>Outputs!D82</f>
        <v>0</v>
      </c>
      <c r="M70" s="88">
        <f>Outputs!E82</f>
        <v>0</v>
      </c>
      <c r="N70" s="89">
        <f>Outputs!F82</f>
        <v>0</v>
      </c>
    </row>
    <row r="71" spans="2:14" ht="12.75">
      <c r="B71" s="112" t="s">
        <v>21</v>
      </c>
      <c r="C71" s="4" t="str">
        <f>Inputs!Z23</f>
        <v>Screen for Internal Contamination</v>
      </c>
      <c r="D71" s="4" t="str">
        <f>Inputs!AA23</f>
        <v>Radiation Dose Assessment Staff</v>
      </c>
      <c r="E71" s="4" t="str">
        <f>Inputs!AB23</f>
        <v>Medical Staff</v>
      </c>
      <c r="F71" s="26">
        <f>Inputs!AN23</f>
        <v>0</v>
      </c>
      <c r="G71" s="81">
        <f>Inputs!AO23</f>
        <v>0</v>
      </c>
      <c r="H71" s="81">
        <f>Inputs!AP23</f>
        <v>0</v>
      </c>
      <c r="I71" s="81">
        <f>Inputs!AQ23</f>
        <v>0</v>
      </c>
      <c r="J71" s="81">
        <f>Inputs!AR23</f>
        <v>0</v>
      </c>
      <c r="K71" s="76">
        <f>Outputs!C83</f>
        <v>0</v>
      </c>
      <c r="L71" s="76">
        <f>Outputs!D83</f>
        <v>0</v>
      </c>
      <c r="M71" s="76">
        <f>Outputs!E83</f>
        <v>0</v>
      </c>
      <c r="N71" s="90">
        <f>Outputs!F83</f>
        <v>0</v>
      </c>
    </row>
    <row r="72" spans="2:14" ht="12.75">
      <c r="B72" s="112" t="s">
        <v>22</v>
      </c>
      <c r="C72" s="4" t="str">
        <f>Inputs!Z24</f>
        <v>Assess Exposure</v>
      </c>
      <c r="D72" s="4" t="str">
        <f>Inputs!AA24</f>
        <v>Radiation Dose Assessment Staff</v>
      </c>
      <c r="E72" s="4" t="str">
        <f>Inputs!AB24</f>
        <v>Medical Staff</v>
      </c>
      <c r="F72" s="26">
        <f>Inputs!AN24</f>
        <v>0</v>
      </c>
      <c r="G72" s="81">
        <f>Inputs!AO24</f>
        <v>0</v>
      </c>
      <c r="H72" s="81">
        <f>Inputs!AP24</f>
        <v>0</v>
      </c>
      <c r="I72" s="81">
        <f>Inputs!AQ24</f>
        <v>0</v>
      </c>
      <c r="J72" s="81">
        <f>Inputs!AR24</f>
        <v>0</v>
      </c>
      <c r="K72" s="76">
        <f>Outputs!C84</f>
        <v>0</v>
      </c>
      <c r="L72" s="76">
        <f>Outputs!D84</f>
        <v>0</v>
      </c>
      <c r="M72" s="76">
        <f>Outputs!E84</f>
        <v>0</v>
      </c>
      <c r="N72" s="90">
        <f>Outputs!F84</f>
        <v>0</v>
      </c>
    </row>
    <row r="73" spans="2:14" ht="12.75">
      <c r="B73" s="112" t="s">
        <v>67</v>
      </c>
      <c r="C73" s="4" t="str">
        <f>Inputs!Z25</f>
        <v>Assess Need for Bioassay</v>
      </c>
      <c r="D73" s="4" t="str">
        <f>Inputs!AA25</f>
        <v>Radiation Dose Assessment Staff</v>
      </c>
      <c r="E73" s="4" t="str">
        <f>Inputs!AB25</f>
        <v>Medical Staff</v>
      </c>
      <c r="F73" s="26">
        <f>Inputs!AN25</f>
        <v>0</v>
      </c>
      <c r="G73" s="81">
        <f>Inputs!AO25</f>
        <v>0</v>
      </c>
      <c r="H73" s="81">
        <f>Inputs!AP25</f>
        <v>0</v>
      </c>
      <c r="I73" s="81">
        <f>Inputs!AQ25</f>
        <v>0</v>
      </c>
      <c r="J73" s="81">
        <f>Inputs!AR25</f>
        <v>0</v>
      </c>
      <c r="K73" s="76">
        <f>Outputs!C85</f>
        <v>0</v>
      </c>
      <c r="L73" s="76">
        <f>Outputs!D85</f>
        <v>0</v>
      </c>
      <c r="M73" s="76">
        <f>Outputs!E85</f>
        <v>0</v>
      </c>
      <c r="N73" s="90">
        <f>Outputs!F85</f>
        <v>0</v>
      </c>
    </row>
    <row r="74" spans="2:14" ht="12.75">
      <c r="B74" s="112" t="s">
        <v>68</v>
      </c>
      <c r="C74" s="4" t="str">
        <f>Inputs!Z26</f>
        <v>Assess Need for Treatment</v>
      </c>
      <c r="D74" s="4" t="str">
        <f>Inputs!AA26</f>
        <v>Radiation Dose Assessment Staff</v>
      </c>
      <c r="E74" s="4" t="str">
        <f>Inputs!AB26</f>
        <v>Medical Staff</v>
      </c>
      <c r="F74" s="26">
        <f>Inputs!AN26</f>
        <v>0</v>
      </c>
      <c r="G74" s="81">
        <f>Inputs!AO26</f>
        <v>0</v>
      </c>
      <c r="H74" s="81">
        <f>Inputs!AP26</f>
        <v>0</v>
      </c>
      <c r="I74" s="81">
        <f>Inputs!AQ26</f>
        <v>0</v>
      </c>
      <c r="J74" s="81">
        <f>Inputs!AR26</f>
        <v>0</v>
      </c>
      <c r="K74" s="76">
        <f>Outputs!C86</f>
        <v>0</v>
      </c>
      <c r="L74" s="76">
        <f>Outputs!D86</f>
        <v>0</v>
      </c>
      <c r="M74" s="76">
        <f>Outputs!E86</f>
        <v>0</v>
      </c>
      <c r="N74" s="90">
        <f>Outputs!F86</f>
        <v>0</v>
      </c>
    </row>
    <row r="75" spans="2:14" ht="12.75">
      <c r="B75" s="112" t="s">
        <v>69</v>
      </c>
      <c r="C75" s="4" t="str">
        <f>Inputs!Z27</f>
        <v>Assess Need for Counseling</v>
      </c>
      <c r="D75" s="4" t="str">
        <f>Inputs!AA27</f>
        <v>Discharge Staff</v>
      </c>
      <c r="E75" s="4" t="str">
        <f>Inputs!AB27</f>
        <v>General Staff</v>
      </c>
      <c r="F75" s="26">
        <f>Inputs!AN27</f>
        <v>0</v>
      </c>
      <c r="G75" s="81">
        <f>Inputs!AO27</f>
        <v>0</v>
      </c>
      <c r="H75" s="81">
        <f>Inputs!AP27</f>
        <v>0</v>
      </c>
      <c r="I75" s="81">
        <f>Inputs!AQ27</f>
        <v>0</v>
      </c>
      <c r="J75" s="81">
        <f>Inputs!AR27</f>
        <v>0</v>
      </c>
      <c r="K75" s="76">
        <f>Outputs!C87</f>
        <v>0</v>
      </c>
      <c r="L75" s="76">
        <f>Outputs!D87</f>
        <v>0</v>
      </c>
      <c r="M75" s="76">
        <f>Outputs!E87</f>
        <v>0</v>
      </c>
      <c r="N75" s="90">
        <f>Outputs!F87</f>
        <v>0</v>
      </c>
    </row>
    <row r="76" spans="2:14" ht="13.5" thickBot="1">
      <c r="B76" s="116" t="s">
        <v>70</v>
      </c>
      <c r="C76" s="92" t="str">
        <f>Inputs!Z28</f>
        <v>Refer for Further Care</v>
      </c>
      <c r="D76" s="92" t="str">
        <f>Inputs!AA28</f>
        <v>Discharge Staff</v>
      </c>
      <c r="E76" s="92" t="str">
        <f>Inputs!AB28</f>
        <v>General Staff</v>
      </c>
      <c r="F76" s="93">
        <f>Inputs!AN28</f>
        <v>0</v>
      </c>
      <c r="G76" s="94">
        <f>Inputs!AO28</f>
        <v>0</v>
      </c>
      <c r="H76" s="94">
        <f>Inputs!AP28</f>
        <v>0</v>
      </c>
      <c r="I76" s="94">
        <f>Inputs!AQ28</f>
        <v>0</v>
      </c>
      <c r="J76" s="94">
        <f>Inputs!AR28</f>
        <v>0</v>
      </c>
      <c r="K76" s="97">
        <f>Outputs!C88</f>
        <v>0</v>
      </c>
      <c r="L76" s="97">
        <f>Outputs!D88</f>
        <v>0</v>
      </c>
      <c r="M76" s="97">
        <f>Outputs!E88</f>
        <v>0</v>
      </c>
      <c r="N76" s="98">
        <f>Outputs!F88</f>
        <v>0</v>
      </c>
    </row>
    <row r="77" spans="2:14" ht="6" customHeight="1" thickBot="1"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5"/>
    </row>
  </sheetData>
  <sheetProtection/>
  <mergeCells count="62">
    <mergeCell ref="B21:B22"/>
    <mergeCell ref="C21:C22"/>
    <mergeCell ref="C23:C29"/>
    <mergeCell ref="B10:N10"/>
    <mergeCell ref="B15:N15"/>
    <mergeCell ref="B18:N18"/>
    <mergeCell ref="G19:J19"/>
    <mergeCell ref="K19:N19"/>
    <mergeCell ref="K11:N11"/>
    <mergeCell ref="G11:J11"/>
    <mergeCell ref="K28:K29"/>
    <mergeCell ref="L28:L29"/>
    <mergeCell ref="M28:M29"/>
    <mergeCell ref="N28:N29"/>
    <mergeCell ref="K24:K25"/>
    <mergeCell ref="L24:L25"/>
    <mergeCell ref="M24:M25"/>
    <mergeCell ref="N24:N25"/>
    <mergeCell ref="B36:B39"/>
    <mergeCell ref="K26:K27"/>
    <mergeCell ref="L26:L27"/>
    <mergeCell ref="B23:B29"/>
    <mergeCell ref="B30:N30"/>
    <mergeCell ref="B33:N33"/>
    <mergeCell ref="G34:J34"/>
    <mergeCell ref="K34:N34"/>
    <mergeCell ref="M26:M27"/>
    <mergeCell ref="N26:N27"/>
    <mergeCell ref="L55:L56"/>
    <mergeCell ref="M55:M56"/>
    <mergeCell ref="N55:N56"/>
    <mergeCell ref="M61:M63"/>
    <mergeCell ref="N61:N63"/>
    <mergeCell ref="C36:C39"/>
    <mergeCell ref="K55:K56"/>
    <mergeCell ref="K61:K63"/>
    <mergeCell ref="L61:L63"/>
    <mergeCell ref="M57:M58"/>
    <mergeCell ref="B77:N77"/>
    <mergeCell ref="B54:B60"/>
    <mergeCell ref="C54:C60"/>
    <mergeCell ref="B64:N64"/>
    <mergeCell ref="B67:N67"/>
    <mergeCell ref="K59:K60"/>
    <mergeCell ref="L59:L60"/>
    <mergeCell ref="G68:J68"/>
    <mergeCell ref="K68:N68"/>
    <mergeCell ref="L57:L58"/>
    <mergeCell ref="N57:N58"/>
    <mergeCell ref="M59:M60"/>
    <mergeCell ref="N59:N60"/>
    <mergeCell ref="K57:K58"/>
    <mergeCell ref="B61:B63"/>
    <mergeCell ref="C61:C63"/>
    <mergeCell ref="B40:B41"/>
    <mergeCell ref="C40:C41"/>
    <mergeCell ref="B46:B47"/>
    <mergeCell ref="C46:C47"/>
    <mergeCell ref="B50:B53"/>
    <mergeCell ref="C50:C53"/>
    <mergeCell ref="C42:C45"/>
    <mergeCell ref="B42:B45"/>
  </mergeCells>
  <conditionalFormatting sqref="C13:F13 K13:N13">
    <cfRule type="expression" priority="1" dxfId="2" stopIfTrue="1">
      <formula>IF($Z$11=0,1,0)</formula>
    </cfRule>
  </conditionalFormatting>
  <conditionalFormatting sqref="C14:F14 K14:N14">
    <cfRule type="expression" priority="2" dxfId="2" stopIfTrue="1">
      <formula>IF($Z$12=0,1,0)</formula>
    </cfRule>
  </conditionalFormatting>
  <conditionalFormatting sqref="C23:F29 K23:N29">
    <cfRule type="expression" priority="3" dxfId="2" stopIfTrue="1">
      <formula>IF($Z$14=0,1,0)</formula>
    </cfRule>
  </conditionalFormatting>
  <conditionalFormatting sqref="C21:F22 K21:N22">
    <cfRule type="expression" priority="4" dxfId="2" stopIfTrue="1">
      <formula>IF($Z$13=0,1,0)</formula>
    </cfRule>
  </conditionalFormatting>
  <conditionalFormatting sqref="C36:F39 K36:N39">
    <cfRule type="expression" priority="5" dxfId="2" stopIfTrue="1">
      <formula>IF($Z$15=0,1,0)</formula>
    </cfRule>
  </conditionalFormatting>
  <conditionalFormatting sqref="C40:F41 K40:N41">
    <cfRule type="expression" priority="6" dxfId="2" stopIfTrue="1">
      <formula>IF($Z$16=0,1,0)</formula>
    </cfRule>
  </conditionalFormatting>
  <conditionalFormatting sqref="C42:F45 K42:N45">
    <cfRule type="expression" priority="7" dxfId="2" stopIfTrue="1">
      <formula>IF($Z$17=0,1,0)</formula>
    </cfRule>
  </conditionalFormatting>
  <conditionalFormatting sqref="C46:F47 K46:N47">
    <cfRule type="expression" priority="8" dxfId="2" stopIfTrue="1">
      <formula>IF($Z$18=0,1,0)</formula>
    </cfRule>
  </conditionalFormatting>
  <conditionalFormatting sqref="C48:F49 K48:N49">
    <cfRule type="expression" priority="9" dxfId="2" stopIfTrue="1">
      <formula>IF(($Z$19+$Z$21)=0,1,0)</formula>
    </cfRule>
  </conditionalFormatting>
  <conditionalFormatting sqref="C50:F53 K50:N53">
    <cfRule type="expression" priority="10" dxfId="2" stopIfTrue="1">
      <formula>IF($Z$20=0,1,0)</formula>
    </cfRule>
  </conditionalFormatting>
  <conditionalFormatting sqref="C54:F60 K54:N60">
    <cfRule type="expression" priority="11" dxfId="2" stopIfTrue="1">
      <formula>IF($Z$22=0,1,0)</formula>
    </cfRule>
  </conditionalFormatting>
  <conditionalFormatting sqref="C70:F76 K70:N76">
    <cfRule type="expression" priority="12" dxfId="2" stopIfTrue="1">
      <formula>IF($Z23=0,1,0)</formula>
    </cfRule>
  </conditionalFormatting>
  <conditionalFormatting sqref="G13:J13">
    <cfRule type="expression" priority="13" dxfId="2" stopIfTrue="1">
      <formula>IF($Z$11=0,1,0)</formula>
    </cfRule>
    <cfRule type="expression" priority="14" dxfId="0" stopIfTrue="1">
      <formula>IF($F$13=0,1,0)</formula>
    </cfRule>
  </conditionalFormatting>
  <conditionalFormatting sqref="G14:J14">
    <cfRule type="expression" priority="15" dxfId="2" stopIfTrue="1">
      <formula>IF($Z$12=0,1,0)</formula>
    </cfRule>
    <cfRule type="expression" priority="16" dxfId="0" stopIfTrue="1">
      <formula>IF($F$14=0,1,0)</formula>
    </cfRule>
  </conditionalFormatting>
  <conditionalFormatting sqref="G21:J21">
    <cfRule type="expression" priority="17" dxfId="2" stopIfTrue="1">
      <formula>IF($Z$13=0,1,0)</formula>
    </cfRule>
    <cfRule type="expression" priority="18" dxfId="0" stopIfTrue="1">
      <formula>IF($F$21=0,1,0)</formula>
    </cfRule>
  </conditionalFormatting>
  <conditionalFormatting sqref="G22:J22">
    <cfRule type="expression" priority="19" dxfId="2" stopIfTrue="1">
      <formula>IF($Z$13=0,1,0)</formula>
    </cfRule>
    <cfRule type="expression" priority="20" dxfId="0" stopIfTrue="1">
      <formula>IF($F$22=0,1,0)</formula>
    </cfRule>
  </conditionalFormatting>
  <conditionalFormatting sqref="G70:J76">
    <cfRule type="expression" priority="21" dxfId="2" stopIfTrue="1">
      <formula>IF($Z23=0,1,0)</formula>
    </cfRule>
    <cfRule type="expression" priority="22" dxfId="0" stopIfTrue="1">
      <formula>IF($F70=0,1,0)</formula>
    </cfRule>
  </conditionalFormatting>
  <conditionalFormatting sqref="G23:J23">
    <cfRule type="expression" priority="23" dxfId="2" stopIfTrue="1">
      <formula>IF($Z$14=0,1,0)</formula>
    </cfRule>
    <cfRule type="expression" priority="24" dxfId="0" stopIfTrue="1">
      <formula>IF($F$23=0,1,0)</formula>
    </cfRule>
  </conditionalFormatting>
  <conditionalFormatting sqref="G24:J24">
    <cfRule type="expression" priority="25" dxfId="2" stopIfTrue="1">
      <formula>IF($Z$14=0,1,0)</formula>
    </cfRule>
    <cfRule type="expression" priority="26" dxfId="0" stopIfTrue="1">
      <formula>IF($F$24=0,1,0)</formula>
    </cfRule>
  </conditionalFormatting>
  <conditionalFormatting sqref="G25:J25">
    <cfRule type="expression" priority="27" dxfId="2" stopIfTrue="1">
      <formula>IF($Z$14=0,1,0)</formula>
    </cfRule>
    <cfRule type="expression" priority="28" dxfId="0" stopIfTrue="1">
      <formula>IF($F$25=0,1,0)</formula>
    </cfRule>
  </conditionalFormatting>
  <conditionalFormatting sqref="G26:J26">
    <cfRule type="expression" priority="29" dxfId="2" stopIfTrue="1">
      <formula>IF($Z$14=0,1,0)</formula>
    </cfRule>
    <cfRule type="expression" priority="30" dxfId="0" stopIfTrue="1">
      <formula>IF($F$26=0,1,0)</formula>
    </cfRule>
  </conditionalFormatting>
  <conditionalFormatting sqref="G27:J29">
    <cfRule type="expression" priority="31" dxfId="2" stopIfTrue="1">
      <formula>IF($Z$14=0,1,0)</formula>
    </cfRule>
    <cfRule type="expression" priority="32" dxfId="0" stopIfTrue="1">
      <formula>IF($F27=0,1,0)</formula>
    </cfRule>
  </conditionalFormatting>
  <conditionalFormatting sqref="G36:J39">
    <cfRule type="expression" priority="33" dxfId="2" stopIfTrue="1">
      <formula>IF($Z$15=0,1,0)</formula>
    </cfRule>
    <cfRule type="expression" priority="34" dxfId="0" stopIfTrue="1">
      <formula>IF($F36=0,1,0)</formula>
    </cfRule>
  </conditionalFormatting>
  <conditionalFormatting sqref="G40:J41">
    <cfRule type="expression" priority="35" dxfId="2" stopIfTrue="1">
      <formula>IF($Z$16=0,1,0)</formula>
    </cfRule>
    <cfRule type="expression" priority="36" dxfId="0" stopIfTrue="1">
      <formula>IF($F40=0,1,0)</formula>
    </cfRule>
  </conditionalFormatting>
  <conditionalFormatting sqref="G42:J45">
    <cfRule type="expression" priority="37" dxfId="2" stopIfTrue="1">
      <formula>IF($Z$17=0,1,0)</formula>
    </cfRule>
    <cfRule type="expression" priority="38" dxfId="0" stopIfTrue="1">
      <formula>IF($F42=0,1,0)</formula>
    </cfRule>
  </conditionalFormatting>
  <conditionalFormatting sqref="G46:J47">
    <cfRule type="expression" priority="39" dxfId="2" stopIfTrue="1">
      <formula>IF($Z$18=0,1,0)</formula>
    </cfRule>
    <cfRule type="expression" priority="40" dxfId="0" stopIfTrue="1">
      <formula>IF($F46=0,1,0)</formula>
    </cfRule>
  </conditionalFormatting>
  <conditionalFormatting sqref="G48:J49">
    <cfRule type="expression" priority="41" dxfId="2" stopIfTrue="1">
      <formula>IF(($Z$19+$Z$21)=0,1,0)</formula>
    </cfRule>
    <cfRule type="expression" priority="42" dxfId="0" stopIfTrue="1">
      <formula>IF($F48=0,1,0)</formula>
    </cfRule>
  </conditionalFormatting>
  <conditionalFormatting sqref="G50:J53">
    <cfRule type="expression" priority="43" dxfId="2" stopIfTrue="1">
      <formula>IF($Z$20=0,1,0)</formula>
    </cfRule>
    <cfRule type="expression" priority="44" dxfId="0" stopIfTrue="1">
      <formula>IF($F50=0,1,0)</formula>
    </cfRule>
  </conditionalFormatting>
  <conditionalFormatting sqref="G54:J60">
    <cfRule type="expression" priority="45" dxfId="2" stopIfTrue="1">
      <formula>IF($Z$22=0,1,0)</formula>
    </cfRule>
    <cfRule type="expression" priority="46" dxfId="0" stopIfTrue="1">
      <formula>IF($F54=0,1,0)</formula>
    </cfRule>
  </conditionalFormatting>
  <conditionalFormatting sqref="G61:J63">
    <cfRule type="expression" priority="47" dxfId="0" stopIfTrue="1">
      <formula>IF($F61=0,1,0)</formula>
    </cfRule>
  </conditionalFormatting>
  <dataValidations count="1">
    <dataValidation showInputMessage="1" showErrorMessage="1" errorTitle="Invalid Entry" error="Process Number cannot be modified." sqref="B54 B64:B66 B70:B77 B30:B32 B23:B28 B21 B13:B17 B42:B50 B36 B40"/>
  </dataValidations>
  <printOptions/>
  <pageMargins left="0.75" right="0.75" top="1" bottom="1" header="0.5" footer="0.5"/>
  <pageSetup fitToHeight="2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Rockwell Automation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Interface</dc:title>
  <dc:subject/>
  <dc:creator>Robert Schwieters</dc:creator>
  <cp:keywords/>
  <dc:description/>
  <cp:lastModifiedBy>userkc</cp:lastModifiedBy>
  <cp:lastPrinted>2008-11-14T15:23:18Z</cp:lastPrinted>
  <dcterms:created xsi:type="dcterms:W3CDTF">2006-06-21T00:18:08Z</dcterms:created>
  <dcterms:modified xsi:type="dcterms:W3CDTF">2011-06-03T14:35:40Z</dcterms:modified>
  <cp:category/>
  <cp:version/>
  <cp:contentType/>
  <cp:contentStatus/>
</cp:coreProperties>
</file>